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G:\2025 г Работа ООО МИХА\Тыва\Раздел 5 Схема потоков\"/>
    </mc:Choice>
  </mc:AlternateContent>
  <xr:revisionPtr revIDLastSave="0" documentId="13_ncr:1_{41BE2DD0-14B5-4497-9382-994A2BA9EEF0}" xr6:coauthVersionLast="37" xr6:coauthVersionMax="37" xr10:uidLastSave="{00000000-0000-0000-0000-000000000000}"/>
  <bookViews>
    <workbookView xWindow="0" yWindow="0" windowWidth="16380" windowHeight="8190" tabRatio="500" firstSheet="1" activeTab="1" xr2:uid="{00000000-000D-0000-FFFF-FFFF00000000}"/>
  </bookViews>
  <sheets>
    <sheet name="Лист3" sheetId="1" state="hidden" r:id="rId1"/>
    <sheet name="Первое плечо доставки" sheetId="2" r:id="rId2"/>
    <sheet name="Второе плечо доставки" sheetId="6" state="hidden" r:id="rId3"/>
    <sheet name="Расчет" sheetId="3" state="hidden" r:id="rId4"/>
    <sheet name="плотность" sheetId="4" state="hidden" r:id="rId5"/>
    <sheet name="м3 и тонн" sheetId="5" state="hidden" r:id="rId6"/>
  </sheets>
  <definedNames>
    <definedName name="_xlnm._FilterDatabase" localSheetId="0" hidden="1">Лист3!$B$4:$B$329</definedName>
    <definedName name="_xlnm._FilterDatabase" localSheetId="1" hidden="1">'Первое плечо доставки'!$A$1:$H$210</definedName>
  </definedNames>
  <calcPr calcId="179021"/>
  <extLst>
    <ext xmlns:loext="http://schemas.libreoffice.org/" uri="{7626C862-2A13-11E5-B345-FEFF819CDC9F}">
      <loext:extCalcPr stringRefSyntax="ExcelA1"/>
    </ext>
  </extLst>
</workbook>
</file>

<file path=xl/calcChain.xml><?xml version="1.0" encoding="utf-8"?>
<calcChain xmlns="http://schemas.openxmlformats.org/spreadsheetml/2006/main">
  <c r="H2" i="2" l="1"/>
  <c r="H41" i="6" l="1"/>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210" i="2" l="1"/>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3" i="2"/>
  <c r="H4" i="2"/>
  <c r="H5" i="2"/>
  <c r="H6" i="2"/>
  <c r="H7" i="2"/>
  <c r="H8" i="2"/>
  <c r="H9" i="2"/>
  <c r="H10" i="2"/>
  <c r="H11" i="2"/>
  <c r="H12" i="2"/>
  <c r="H13" i="2"/>
  <c r="H14" i="2"/>
  <c r="H15" i="2"/>
  <c r="H16" i="2"/>
  <c r="H17" i="2"/>
  <c r="H18" i="2"/>
  <c r="H19" i="2"/>
  <c r="H20" i="2"/>
  <c r="H21" i="2"/>
  <c r="H22" i="2"/>
  <c r="H23" i="2"/>
  <c r="H24" i="2"/>
  <c r="H25" i="2"/>
  <c r="H26" i="2"/>
  <c r="H27" i="2"/>
  <c r="CT4" i="5"/>
  <c r="CT5" i="5"/>
  <c r="CT6" i="5"/>
  <c r="CT7" i="5"/>
  <c r="CT8" i="5"/>
  <c r="CT9" i="5"/>
  <c r="CT10" i="5"/>
  <c r="CT11" i="5"/>
  <c r="CT12" i="5"/>
  <c r="CT13" i="5"/>
  <c r="CT14" i="5"/>
  <c r="CT15" i="5"/>
  <c r="CT16" i="5"/>
  <c r="CT17" i="5"/>
  <c r="CT18" i="5"/>
  <c r="CT19" i="5"/>
  <c r="CT20" i="5"/>
  <c r="CT21" i="5"/>
  <c r="CT22" i="5"/>
  <c r="CT23" i="5"/>
  <c r="CT24" i="5"/>
  <c r="CT25" i="5"/>
  <c r="CT26" i="5"/>
  <c r="CT27" i="5"/>
  <c r="CT28" i="5"/>
  <c r="CT29" i="5"/>
  <c r="CT30" i="5"/>
  <c r="CS4" i="5"/>
  <c r="CS5" i="5"/>
  <c r="CS6" i="5"/>
  <c r="CS7" i="5"/>
  <c r="CS8" i="5"/>
  <c r="CS9" i="5"/>
  <c r="CS10" i="5"/>
  <c r="CS11" i="5"/>
  <c r="CS12" i="5"/>
  <c r="CS13" i="5"/>
  <c r="CS14" i="5"/>
  <c r="CS15" i="5"/>
  <c r="CS16" i="5"/>
  <c r="CS17" i="5"/>
  <c r="CS18" i="5"/>
  <c r="CS19" i="5"/>
  <c r="CS20" i="5"/>
  <c r="CS21" i="5"/>
  <c r="CS22" i="5"/>
  <c r="CS23" i="5"/>
  <c r="CS24" i="5"/>
  <c r="CS25" i="5"/>
  <c r="CS26" i="5"/>
  <c r="CS27" i="5"/>
  <c r="CS28" i="5"/>
  <c r="CS3" i="5"/>
  <c r="CT3" i="5"/>
  <c r="CO4" i="5"/>
  <c r="CO5" i="5"/>
  <c r="CO6" i="5"/>
  <c r="CO7" i="5"/>
  <c r="CO8" i="5"/>
  <c r="CO9" i="5"/>
  <c r="CO10" i="5"/>
  <c r="CO11" i="5"/>
  <c r="CO12" i="5"/>
  <c r="CO13" i="5"/>
  <c r="CO14" i="5"/>
  <c r="CO15" i="5"/>
  <c r="CO16" i="5"/>
  <c r="CO17" i="5"/>
  <c r="CO18" i="5"/>
  <c r="CO19" i="5"/>
  <c r="CO20" i="5"/>
  <c r="CO21" i="5"/>
  <c r="CO22" i="5"/>
  <c r="CO23" i="5"/>
  <c r="CO24" i="5"/>
  <c r="CO25" i="5"/>
  <c r="CO26" i="5"/>
  <c r="CO27" i="5"/>
  <c r="CO28" i="5"/>
  <c r="CO3" i="5"/>
  <c r="CK4" i="5"/>
  <c r="CK5" i="5"/>
  <c r="CK6" i="5"/>
  <c r="CK7" i="5"/>
  <c r="CK8" i="5"/>
  <c r="CK9" i="5"/>
  <c r="CK10" i="5"/>
  <c r="CK11" i="5"/>
  <c r="CK12" i="5"/>
  <c r="CK13" i="5"/>
  <c r="CK14" i="5"/>
  <c r="CK15" i="5"/>
  <c r="CK16" i="5"/>
  <c r="CK17" i="5"/>
  <c r="CK18" i="5"/>
  <c r="CK19" i="5"/>
  <c r="CK20" i="5"/>
  <c r="CK21" i="5"/>
  <c r="CK22" i="5"/>
  <c r="CK23" i="5"/>
  <c r="CK24" i="5"/>
  <c r="CK25" i="5"/>
  <c r="CK26" i="5"/>
  <c r="CK27" i="5"/>
  <c r="CK28" i="5"/>
  <c r="CK3" i="5"/>
  <c r="CG4" i="5"/>
  <c r="CG5" i="5"/>
  <c r="CG6" i="5"/>
  <c r="CG7" i="5"/>
  <c r="CG8" i="5"/>
  <c r="CG9" i="5"/>
  <c r="CG10" i="5"/>
  <c r="CG11" i="5"/>
  <c r="CG12" i="5"/>
  <c r="CG13" i="5"/>
  <c r="CG14" i="5"/>
  <c r="CG15" i="5"/>
  <c r="CG16" i="5"/>
  <c r="CG17" i="5"/>
  <c r="CG18" i="5"/>
  <c r="CG19" i="5"/>
  <c r="CG20" i="5"/>
  <c r="CG21" i="5"/>
  <c r="CG22" i="5"/>
  <c r="CG23" i="5"/>
  <c r="CG24" i="5"/>
  <c r="CG25" i="5"/>
  <c r="CG26" i="5"/>
  <c r="CG27" i="5"/>
  <c r="CG28" i="5"/>
  <c r="CG3" i="5"/>
  <c r="CC4" i="5"/>
  <c r="CC5" i="5"/>
  <c r="CC6" i="5"/>
  <c r="CC7" i="5"/>
  <c r="CC8" i="5"/>
  <c r="CC9" i="5"/>
  <c r="CC10" i="5"/>
  <c r="CC11" i="5"/>
  <c r="CC12" i="5"/>
  <c r="CC13" i="5"/>
  <c r="CC14" i="5"/>
  <c r="CC15" i="5"/>
  <c r="CC16" i="5"/>
  <c r="CC17" i="5"/>
  <c r="CC18" i="5"/>
  <c r="CC19" i="5"/>
  <c r="CC20" i="5"/>
  <c r="CC21" i="5"/>
  <c r="CC22" i="5"/>
  <c r="CC23" i="5"/>
  <c r="CC24" i="5"/>
  <c r="CC25" i="5"/>
  <c r="CC26" i="5"/>
  <c r="CC27" i="5"/>
  <c r="CC28" i="5"/>
  <c r="CC3" i="5"/>
  <c r="BY4" i="5"/>
  <c r="BY5" i="5"/>
  <c r="BY6" i="5"/>
  <c r="BY7" i="5"/>
  <c r="BY8" i="5"/>
  <c r="BY9" i="5"/>
  <c r="BY10" i="5"/>
  <c r="BY11" i="5"/>
  <c r="BY12" i="5"/>
  <c r="BY13" i="5"/>
  <c r="BY14" i="5"/>
  <c r="BY15" i="5"/>
  <c r="BY16" i="5"/>
  <c r="BY17" i="5"/>
  <c r="BY18" i="5"/>
  <c r="BY19" i="5"/>
  <c r="BY20" i="5"/>
  <c r="BY21" i="5"/>
  <c r="BY22" i="5"/>
  <c r="BY23" i="5"/>
  <c r="BY24" i="5"/>
  <c r="BY25" i="5"/>
  <c r="BY26" i="5"/>
  <c r="BY27" i="5"/>
  <c r="BY28" i="5"/>
  <c r="BY3" i="5"/>
  <c r="BU4" i="5"/>
  <c r="BU5" i="5"/>
  <c r="BU6" i="5"/>
  <c r="BU7" i="5"/>
  <c r="BU8" i="5"/>
  <c r="BU9" i="5"/>
  <c r="BU10" i="5"/>
  <c r="BU11" i="5"/>
  <c r="BU12" i="5"/>
  <c r="BU13" i="5"/>
  <c r="BU14" i="5"/>
  <c r="BU15" i="5"/>
  <c r="BU16" i="5"/>
  <c r="BU17" i="5"/>
  <c r="BU18" i="5"/>
  <c r="BU19" i="5"/>
  <c r="BU20" i="5"/>
  <c r="BU21" i="5"/>
  <c r="BU22" i="5"/>
  <c r="BU23" i="5"/>
  <c r="BU24" i="5"/>
  <c r="BU25" i="5"/>
  <c r="BU26" i="5"/>
  <c r="BU27" i="5"/>
  <c r="BU28" i="5"/>
  <c r="BU3" i="5"/>
  <c r="BQ4" i="5"/>
  <c r="BQ5" i="5"/>
  <c r="BQ6" i="5"/>
  <c r="BQ7" i="5"/>
  <c r="BQ8" i="5"/>
  <c r="BQ9" i="5"/>
  <c r="BQ10" i="5"/>
  <c r="BQ11" i="5"/>
  <c r="BQ12" i="5"/>
  <c r="BQ13" i="5"/>
  <c r="BQ14" i="5"/>
  <c r="BQ15" i="5"/>
  <c r="BQ16" i="5"/>
  <c r="BQ17" i="5"/>
  <c r="BQ18" i="5"/>
  <c r="BQ19" i="5"/>
  <c r="BQ20" i="5"/>
  <c r="BQ21" i="5"/>
  <c r="BQ22" i="5"/>
  <c r="BQ23" i="5"/>
  <c r="BQ24" i="5"/>
  <c r="BQ25" i="5"/>
  <c r="BQ26" i="5"/>
  <c r="BQ27" i="5"/>
  <c r="BQ28" i="5"/>
  <c r="BQ3" i="5"/>
  <c r="BM4" i="5"/>
  <c r="BM5" i="5"/>
  <c r="BM6" i="5"/>
  <c r="BM7" i="5"/>
  <c r="BM8" i="5"/>
  <c r="BM9" i="5"/>
  <c r="BM10" i="5"/>
  <c r="BM11" i="5"/>
  <c r="BM12" i="5"/>
  <c r="BM13" i="5"/>
  <c r="BM14" i="5"/>
  <c r="BM15" i="5"/>
  <c r="BM16" i="5"/>
  <c r="BM17" i="5"/>
  <c r="BM18" i="5"/>
  <c r="BM19" i="5"/>
  <c r="BM20" i="5"/>
  <c r="BM21" i="5"/>
  <c r="BM22" i="5"/>
  <c r="BM23" i="5"/>
  <c r="BM24" i="5"/>
  <c r="BM25" i="5"/>
  <c r="BM26" i="5"/>
  <c r="BM27" i="5"/>
  <c r="BM28" i="5"/>
  <c r="BM3" i="5"/>
  <c r="BI4" i="5"/>
  <c r="BI5" i="5"/>
  <c r="BI6" i="5"/>
  <c r="BI7" i="5"/>
  <c r="BI8" i="5"/>
  <c r="BI9" i="5"/>
  <c r="BI10" i="5"/>
  <c r="BI11" i="5"/>
  <c r="BI12" i="5"/>
  <c r="BI13" i="5"/>
  <c r="BI14" i="5"/>
  <c r="BI15" i="5"/>
  <c r="BI16" i="5"/>
  <c r="BI17" i="5"/>
  <c r="BI18" i="5"/>
  <c r="BI19" i="5"/>
  <c r="BI20" i="5"/>
  <c r="BI21" i="5"/>
  <c r="BI22" i="5"/>
  <c r="BI23" i="5"/>
  <c r="BI24" i="5"/>
  <c r="BI25" i="5"/>
  <c r="BI26" i="5"/>
  <c r="BI27" i="5"/>
  <c r="BI28" i="5"/>
  <c r="BI3" i="5"/>
  <c r="BE3" i="5"/>
  <c r="BE4" i="5"/>
  <c r="BE5" i="5"/>
  <c r="BE6" i="5"/>
  <c r="BE7" i="5"/>
  <c r="BE8" i="5"/>
  <c r="BE9" i="5"/>
  <c r="BE10" i="5"/>
  <c r="BE11" i="5"/>
  <c r="BE12" i="5"/>
  <c r="BE13" i="5"/>
  <c r="BE14" i="5"/>
  <c r="BE15" i="5"/>
  <c r="BE16" i="5"/>
  <c r="BE17" i="5"/>
  <c r="BE18" i="5"/>
  <c r="BE19" i="5"/>
  <c r="BE20" i="5"/>
  <c r="BE21" i="5"/>
  <c r="BE22" i="5"/>
  <c r="BE23" i="5"/>
  <c r="BE24" i="5"/>
  <c r="BE25" i="5"/>
  <c r="BE26" i="5"/>
  <c r="BE27" i="5"/>
  <c r="BE28" i="5"/>
  <c r="BA4" i="5"/>
  <c r="BA5" i="5"/>
  <c r="BA6" i="5"/>
  <c r="BA7" i="5"/>
  <c r="BA8" i="5"/>
  <c r="BA9" i="5"/>
  <c r="BA10" i="5"/>
  <c r="BA11" i="5"/>
  <c r="BA12" i="5"/>
  <c r="BA13" i="5"/>
  <c r="BA14" i="5"/>
  <c r="BA15" i="5"/>
  <c r="BA16" i="5"/>
  <c r="BA17" i="5"/>
  <c r="BA18" i="5"/>
  <c r="BA19" i="5"/>
  <c r="BA20" i="5"/>
  <c r="BA21" i="5"/>
  <c r="BA22" i="5"/>
  <c r="BA23" i="5"/>
  <c r="BA24" i="5"/>
  <c r="BA25" i="5"/>
  <c r="BA26" i="5"/>
  <c r="BA27" i="5"/>
  <c r="BA28" i="5"/>
  <c r="BA3" i="5"/>
  <c r="AW4" i="5"/>
  <c r="AW5" i="5"/>
  <c r="AW6" i="5"/>
  <c r="AW7" i="5"/>
  <c r="AW8" i="5"/>
  <c r="AW9" i="5"/>
  <c r="AW10" i="5"/>
  <c r="AW11" i="5"/>
  <c r="AW12" i="5"/>
  <c r="AW13" i="5"/>
  <c r="AW14" i="5"/>
  <c r="AW15" i="5"/>
  <c r="AW16" i="5"/>
  <c r="AW17" i="5"/>
  <c r="AW18" i="5"/>
  <c r="AW19" i="5"/>
  <c r="AW20" i="5"/>
  <c r="AW21" i="5"/>
  <c r="AW22" i="5"/>
  <c r="AW23" i="5"/>
  <c r="AW24" i="5"/>
  <c r="AW25" i="5"/>
  <c r="AW26" i="5"/>
  <c r="AW27" i="5"/>
  <c r="AW28" i="5"/>
  <c r="AW3" i="5"/>
  <c r="AS4" i="5"/>
  <c r="AS5" i="5"/>
  <c r="AS6" i="5"/>
  <c r="AS7" i="5"/>
  <c r="AS8" i="5"/>
  <c r="AS9" i="5"/>
  <c r="AS10" i="5"/>
  <c r="AS11" i="5"/>
  <c r="AS12" i="5"/>
  <c r="AS13" i="5"/>
  <c r="AS14" i="5"/>
  <c r="AS15" i="5"/>
  <c r="AS16" i="5"/>
  <c r="AS17" i="5"/>
  <c r="AS18" i="5"/>
  <c r="AS19" i="5"/>
  <c r="AS20" i="5"/>
  <c r="AS21" i="5"/>
  <c r="AS22" i="5"/>
  <c r="AS23" i="5"/>
  <c r="AS24" i="5"/>
  <c r="AS25" i="5"/>
  <c r="AS26" i="5"/>
  <c r="AS27" i="5"/>
  <c r="AS28" i="5"/>
  <c r="AS3" i="5"/>
  <c r="AO4" i="5"/>
  <c r="AO5" i="5"/>
  <c r="AO6" i="5"/>
  <c r="AO7" i="5"/>
  <c r="AO8" i="5"/>
  <c r="AO9" i="5"/>
  <c r="AO10" i="5"/>
  <c r="AO11" i="5"/>
  <c r="AO12" i="5"/>
  <c r="AO13" i="5"/>
  <c r="AO14" i="5"/>
  <c r="AO15" i="5"/>
  <c r="AO16" i="5"/>
  <c r="AO17" i="5"/>
  <c r="AO18" i="5"/>
  <c r="AO19" i="5"/>
  <c r="AO20" i="5"/>
  <c r="AO21" i="5"/>
  <c r="AO22" i="5"/>
  <c r="AO23" i="5"/>
  <c r="AO24" i="5"/>
  <c r="AO25" i="5"/>
  <c r="AO26" i="5"/>
  <c r="AO27" i="5"/>
  <c r="AO28" i="5"/>
  <c r="AO3" i="5"/>
  <c r="AK4" i="5"/>
  <c r="AK5" i="5"/>
  <c r="AK6" i="5"/>
  <c r="AK7" i="5"/>
  <c r="AK8" i="5"/>
  <c r="AK9" i="5"/>
  <c r="AK10" i="5"/>
  <c r="AK11" i="5"/>
  <c r="AK12" i="5"/>
  <c r="AK13" i="5"/>
  <c r="AK14" i="5"/>
  <c r="AK15" i="5"/>
  <c r="AK16" i="5"/>
  <c r="AK17" i="5"/>
  <c r="AK18" i="5"/>
  <c r="AK19" i="5"/>
  <c r="AK20" i="5"/>
  <c r="AK21" i="5"/>
  <c r="AK22" i="5"/>
  <c r="AK23" i="5"/>
  <c r="AK24" i="5"/>
  <c r="AK25" i="5"/>
  <c r="AK26" i="5"/>
  <c r="AK27" i="5"/>
  <c r="AK28" i="5"/>
  <c r="AK3" i="5"/>
  <c r="AG4" i="5"/>
  <c r="AG5" i="5"/>
  <c r="AG6" i="5"/>
  <c r="AG7" i="5"/>
  <c r="AG8" i="5"/>
  <c r="AG9" i="5"/>
  <c r="AG10" i="5"/>
  <c r="AG11" i="5"/>
  <c r="AG12" i="5"/>
  <c r="AG13" i="5"/>
  <c r="AG14" i="5"/>
  <c r="AG15" i="5"/>
  <c r="AG16" i="5"/>
  <c r="AG17" i="5"/>
  <c r="AG18" i="5"/>
  <c r="AG19" i="5"/>
  <c r="AG20" i="5"/>
  <c r="AG21" i="5"/>
  <c r="AG22" i="5"/>
  <c r="AG23" i="5"/>
  <c r="AG24" i="5"/>
  <c r="AG25" i="5"/>
  <c r="AG26" i="5"/>
  <c r="AG27" i="5"/>
  <c r="AG28" i="5"/>
  <c r="AG3" i="5"/>
  <c r="AC4" i="5"/>
  <c r="AC5" i="5"/>
  <c r="AC6" i="5"/>
  <c r="AC7" i="5"/>
  <c r="AC8" i="5"/>
  <c r="AC9" i="5"/>
  <c r="AC10" i="5"/>
  <c r="AC11" i="5"/>
  <c r="AC12" i="5"/>
  <c r="AC13" i="5"/>
  <c r="AC14" i="5"/>
  <c r="AC15" i="5"/>
  <c r="AC16" i="5"/>
  <c r="AC17" i="5"/>
  <c r="AC18" i="5"/>
  <c r="AC19" i="5"/>
  <c r="AC20" i="5"/>
  <c r="AC21" i="5"/>
  <c r="AC22" i="5"/>
  <c r="AC23" i="5"/>
  <c r="AC24" i="5"/>
  <c r="AC25" i="5"/>
  <c r="AC26" i="5"/>
  <c r="AC27" i="5"/>
  <c r="AC28" i="5"/>
  <c r="AC3" i="5"/>
  <c r="Y4" i="5"/>
  <c r="Y5" i="5"/>
  <c r="Y6" i="5"/>
  <c r="Y7" i="5"/>
  <c r="Y8" i="5"/>
  <c r="Y9" i="5"/>
  <c r="Y10" i="5"/>
  <c r="Y11" i="5"/>
  <c r="Y12" i="5"/>
  <c r="Y13" i="5"/>
  <c r="Y14" i="5"/>
  <c r="Y15" i="5"/>
  <c r="Y16" i="5"/>
  <c r="Y17" i="5"/>
  <c r="Y18" i="5"/>
  <c r="Y19" i="5"/>
  <c r="Y20" i="5"/>
  <c r="Y21" i="5"/>
  <c r="Y22" i="5"/>
  <c r="Y23" i="5"/>
  <c r="Y24" i="5"/>
  <c r="Y25" i="5"/>
  <c r="Y26" i="5"/>
  <c r="Y27" i="5"/>
  <c r="Y28" i="5"/>
  <c r="Y3" i="5"/>
  <c r="U4" i="5"/>
  <c r="U5" i="5"/>
  <c r="U6" i="5"/>
  <c r="U7" i="5"/>
  <c r="U8" i="5"/>
  <c r="U9" i="5"/>
  <c r="U10" i="5"/>
  <c r="U11" i="5"/>
  <c r="U12" i="5"/>
  <c r="U13" i="5"/>
  <c r="U14" i="5"/>
  <c r="U15" i="5"/>
  <c r="U16" i="5"/>
  <c r="U17" i="5"/>
  <c r="U18" i="5"/>
  <c r="U19" i="5"/>
  <c r="U20" i="5"/>
  <c r="U21" i="5"/>
  <c r="U22" i="5"/>
  <c r="U23" i="5"/>
  <c r="U24" i="5"/>
  <c r="U25" i="5"/>
  <c r="U26" i="5"/>
  <c r="U27" i="5"/>
  <c r="U28" i="5"/>
  <c r="U3" i="5"/>
  <c r="Q4" i="5"/>
  <c r="Q5" i="5"/>
  <c r="Q6" i="5"/>
  <c r="Q7" i="5"/>
  <c r="Q8" i="5"/>
  <c r="Q9" i="5"/>
  <c r="Q10" i="5"/>
  <c r="Q11" i="5"/>
  <c r="Q12" i="5"/>
  <c r="Q13" i="5"/>
  <c r="Q14" i="5"/>
  <c r="Q15" i="5"/>
  <c r="Q16" i="5"/>
  <c r="Q17" i="5"/>
  <c r="Q18" i="5"/>
  <c r="Q19" i="5"/>
  <c r="Q20" i="5"/>
  <c r="Q21" i="5"/>
  <c r="Q22" i="5"/>
  <c r="Q23" i="5"/>
  <c r="Q24" i="5"/>
  <c r="Q25" i="5"/>
  <c r="Q26" i="5"/>
  <c r="Q27" i="5"/>
  <c r="Q28" i="5"/>
  <c r="Q3" i="5"/>
  <c r="M4" i="5"/>
  <c r="M5" i="5"/>
  <c r="M6" i="5"/>
  <c r="M7" i="5"/>
  <c r="M8" i="5"/>
  <c r="M9" i="5"/>
  <c r="M10" i="5"/>
  <c r="M11" i="5"/>
  <c r="M12" i="5"/>
  <c r="M13" i="5"/>
  <c r="M14" i="5"/>
  <c r="M15" i="5"/>
  <c r="M16" i="5"/>
  <c r="M17" i="5"/>
  <c r="M18" i="5"/>
  <c r="M19" i="5"/>
  <c r="M20" i="5"/>
  <c r="M21" i="5"/>
  <c r="M22" i="5"/>
  <c r="M23" i="5"/>
  <c r="M24" i="5"/>
  <c r="M25" i="5"/>
  <c r="M26" i="5"/>
  <c r="M27" i="5"/>
  <c r="M28" i="5"/>
  <c r="M3" i="5"/>
  <c r="I4" i="5"/>
  <c r="I5" i="5"/>
  <c r="I6" i="5"/>
  <c r="I7" i="5"/>
  <c r="I8" i="5"/>
  <c r="I9" i="5"/>
  <c r="I10" i="5"/>
  <c r="I11" i="5"/>
  <c r="I12" i="5"/>
  <c r="I13" i="5"/>
  <c r="I14" i="5"/>
  <c r="I15" i="5"/>
  <c r="I16" i="5"/>
  <c r="I17" i="5"/>
  <c r="I18" i="5"/>
  <c r="I19" i="5"/>
  <c r="I20" i="5"/>
  <c r="I21" i="5"/>
  <c r="I22" i="5"/>
  <c r="I23" i="5"/>
  <c r="I24" i="5"/>
  <c r="I25" i="5"/>
  <c r="I26" i="5"/>
  <c r="I27" i="5"/>
  <c r="I28" i="5"/>
  <c r="I3" i="5"/>
  <c r="E4" i="5"/>
  <c r="E5" i="5"/>
  <c r="E6" i="5"/>
  <c r="E7" i="5"/>
  <c r="E8" i="5"/>
  <c r="E9" i="5"/>
  <c r="E10" i="5"/>
  <c r="E11" i="5"/>
  <c r="E12" i="5"/>
  <c r="E13" i="5"/>
  <c r="E14" i="5"/>
  <c r="E15" i="5"/>
  <c r="E16" i="5"/>
  <c r="E17" i="5"/>
  <c r="E18" i="5"/>
  <c r="E19" i="5"/>
  <c r="E20" i="5"/>
  <c r="E21" i="5"/>
  <c r="E22" i="5"/>
  <c r="E23" i="5"/>
  <c r="E24" i="5"/>
  <c r="E25" i="5"/>
  <c r="E26" i="5"/>
  <c r="E27" i="5"/>
  <c r="E28" i="5"/>
  <c r="E3" i="5"/>
  <c r="AA1" i="4"/>
  <c r="AB30" i="4" s="1"/>
  <c r="BV30" i="4" s="1"/>
  <c r="BU30" i="4"/>
  <c r="BR30" i="4"/>
  <c r="BO30" i="4"/>
  <c r="BL30" i="4"/>
  <c r="BI30" i="4"/>
  <c r="BF30" i="4"/>
  <c r="BC30" i="4"/>
  <c r="AZ30" i="4"/>
  <c r="AW30" i="4"/>
  <c r="AT30" i="4"/>
  <c r="AQ30" i="4"/>
  <c r="AN30" i="4"/>
  <c r="AK30" i="4"/>
  <c r="AH30" i="4"/>
  <c r="AE30" i="4"/>
  <c r="Y30" i="4"/>
  <c r="V30" i="4"/>
  <c r="S30" i="4"/>
  <c r="P30" i="4"/>
  <c r="M30" i="4"/>
  <c r="J30" i="4"/>
  <c r="G30" i="4"/>
  <c r="BT1" i="4"/>
  <c r="BQ1" i="4"/>
  <c r="BN1" i="4"/>
  <c r="BK1" i="4"/>
  <c r="BH1" i="4"/>
  <c r="BE1" i="4"/>
  <c r="BB1" i="4"/>
  <c r="AY1" i="4"/>
  <c r="AV1" i="4"/>
  <c r="AS1" i="4"/>
  <c r="AP1" i="4"/>
  <c r="AM1" i="4"/>
  <c r="AJ1" i="4"/>
  <c r="AG1" i="4"/>
  <c r="AD1" i="4"/>
  <c r="X1" i="4"/>
  <c r="U1" i="4"/>
  <c r="R1" i="4"/>
  <c r="O1" i="4"/>
  <c r="L1" i="4"/>
  <c r="D30" i="4"/>
  <c r="I1" i="4"/>
  <c r="F1" i="4"/>
  <c r="C1" i="4"/>
  <c r="BU28" i="4"/>
  <c r="BV28" i="4" s="1"/>
  <c r="BR28" i="4"/>
  <c r="BO28" i="4"/>
  <c r="BL28" i="4"/>
  <c r="BI28" i="4"/>
  <c r="BF28" i="4"/>
  <c r="BC28" i="4"/>
  <c r="AZ28" i="4"/>
  <c r="AW28" i="4"/>
  <c r="AT28" i="4"/>
  <c r="AQ28" i="4"/>
  <c r="AN28" i="4"/>
  <c r="AK28" i="4"/>
  <c r="AH28" i="4"/>
  <c r="AE28" i="4"/>
  <c r="AB28" i="4"/>
  <c r="Y28" i="4"/>
  <c r="V28" i="4"/>
  <c r="S28" i="4"/>
  <c r="P28" i="4"/>
  <c r="M28" i="4"/>
  <c r="J28" i="4"/>
  <c r="G28" i="4"/>
  <c r="B28" i="4"/>
  <c r="D28" i="4" s="1"/>
  <c r="BU27" i="4"/>
  <c r="BR27" i="4"/>
  <c r="BO27" i="4"/>
  <c r="BV27" i="4" s="1"/>
  <c r="BL27" i="4"/>
  <c r="BI27" i="4"/>
  <c r="BF27" i="4"/>
  <c r="BC27" i="4"/>
  <c r="AZ27" i="4"/>
  <c r="AW27" i="4"/>
  <c r="AT27" i="4"/>
  <c r="AQ27" i="4"/>
  <c r="AN27" i="4"/>
  <c r="AK27" i="4"/>
  <c r="AH27" i="4"/>
  <c r="AE27" i="4"/>
  <c r="AB27" i="4"/>
  <c r="Y27" i="4"/>
  <c r="V27" i="4"/>
  <c r="S27" i="4"/>
  <c r="P27" i="4"/>
  <c r="M27" i="4"/>
  <c r="J27" i="4"/>
  <c r="G27" i="4"/>
  <c r="D27" i="4"/>
  <c r="BU26" i="4"/>
  <c r="BR26" i="4"/>
  <c r="BV26" i="4" s="1"/>
  <c r="BO26" i="4"/>
  <c r="BL26" i="4"/>
  <c r="BI26" i="4"/>
  <c r="BF26" i="4"/>
  <c r="BC26" i="4"/>
  <c r="AZ26" i="4"/>
  <c r="AW26" i="4"/>
  <c r="AT26" i="4"/>
  <c r="AQ26" i="4"/>
  <c r="AN26" i="4"/>
  <c r="AK26" i="4"/>
  <c r="AH26" i="4"/>
  <c r="AE26" i="4"/>
  <c r="AB26" i="4"/>
  <c r="Y26" i="4"/>
  <c r="V26" i="4"/>
  <c r="S26" i="4"/>
  <c r="P26" i="4"/>
  <c r="M26" i="4"/>
  <c r="J26" i="4"/>
  <c r="G26" i="4"/>
  <c r="D26" i="4"/>
  <c r="BU25" i="4"/>
  <c r="BV25" i="4" s="1"/>
  <c r="BR25" i="4"/>
  <c r="BO25" i="4"/>
  <c r="BL25" i="4"/>
  <c r="BI25" i="4"/>
  <c r="BF25" i="4"/>
  <c r="BC25" i="4"/>
  <c r="AZ25" i="4"/>
  <c r="AW25" i="4"/>
  <c r="AT25" i="4"/>
  <c r="AQ25" i="4"/>
  <c r="AN25" i="4"/>
  <c r="AK25" i="4"/>
  <c r="AH25" i="4"/>
  <c r="AE25" i="4"/>
  <c r="AB25" i="4"/>
  <c r="Y25" i="4"/>
  <c r="V25" i="4"/>
  <c r="S25" i="4"/>
  <c r="P25" i="4"/>
  <c r="M25" i="4"/>
  <c r="J25" i="4"/>
  <c r="G25" i="4"/>
  <c r="D25" i="4"/>
  <c r="BU24" i="4"/>
  <c r="BV24" i="4" s="1"/>
  <c r="BR24" i="4"/>
  <c r="BO24" i="4"/>
  <c r="BL24" i="4"/>
  <c r="BI24" i="4"/>
  <c r="BF24" i="4"/>
  <c r="BC24" i="4"/>
  <c r="AZ24" i="4"/>
  <c r="AW24" i="4"/>
  <c r="AT24" i="4"/>
  <c r="AQ24" i="4"/>
  <c r="AN24" i="4"/>
  <c r="AK24" i="4"/>
  <c r="AH24" i="4"/>
  <c r="AE24" i="4"/>
  <c r="AB24" i="4"/>
  <c r="Y24" i="4"/>
  <c r="V24" i="4"/>
  <c r="S24" i="4"/>
  <c r="P24" i="4"/>
  <c r="M24" i="4"/>
  <c r="J24" i="4"/>
  <c r="G24" i="4"/>
  <c r="D24" i="4"/>
  <c r="BU23" i="4"/>
  <c r="BV23" i="4" s="1"/>
  <c r="BR23" i="4"/>
  <c r="BO23" i="4"/>
  <c r="BL23" i="4"/>
  <c r="BI23" i="4"/>
  <c r="BF23" i="4"/>
  <c r="BC23" i="4"/>
  <c r="AZ23" i="4"/>
  <c r="AW23" i="4"/>
  <c r="AT23" i="4"/>
  <c r="AQ23" i="4"/>
  <c r="AN23" i="4"/>
  <c r="AK23" i="4"/>
  <c r="AH23" i="4"/>
  <c r="AE23" i="4"/>
  <c r="AB23" i="4"/>
  <c r="Y23" i="4"/>
  <c r="V23" i="4"/>
  <c r="S23" i="4"/>
  <c r="P23" i="4"/>
  <c r="M23" i="4"/>
  <c r="J23" i="4"/>
  <c r="G23" i="4"/>
  <c r="D23" i="4"/>
  <c r="BU22" i="4"/>
  <c r="BR22" i="4"/>
  <c r="BO22" i="4"/>
  <c r="BL22" i="4"/>
  <c r="BI22" i="4"/>
  <c r="BF22" i="4"/>
  <c r="BC22" i="4"/>
  <c r="AZ22" i="4"/>
  <c r="BV22" i="4" s="1"/>
  <c r="AW22" i="4"/>
  <c r="AT22" i="4"/>
  <c r="AQ22" i="4"/>
  <c r="AN22" i="4"/>
  <c r="AK22" i="4"/>
  <c r="AH22" i="4"/>
  <c r="AE22" i="4"/>
  <c r="AB22" i="4"/>
  <c r="Y22" i="4"/>
  <c r="V22" i="4"/>
  <c r="S22" i="4"/>
  <c r="P22" i="4"/>
  <c r="M22" i="4"/>
  <c r="J22" i="4"/>
  <c r="G22" i="4"/>
  <c r="D22" i="4"/>
  <c r="BU21" i="4"/>
  <c r="BV21" i="4" s="1"/>
  <c r="BR21" i="4"/>
  <c r="BO21" i="4"/>
  <c r="BL21" i="4"/>
  <c r="BI21" i="4"/>
  <c r="BF21" i="4"/>
  <c r="BC21" i="4"/>
  <c r="AZ21" i="4"/>
  <c r="AW21" i="4"/>
  <c r="AT21" i="4"/>
  <c r="AQ21" i="4"/>
  <c r="AN21" i="4"/>
  <c r="AK21" i="4"/>
  <c r="AH21" i="4"/>
  <c r="AE21" i="4"/>
  <c r="AB21" i="4"/>
  <c r="Y21" i="4"/>
  <c r="V21" i="4"/>
  <c r="S21" i="4"/>
  <c r="P21" i="4"/>
  <c r="M21" i="4"/>
  <c r="J21" i="4"/>
  <c r="G21" i="4"/>
  <c r="D21" i="4"/>
  <c r="BU20" i="4"/>
  <c r="BV20" i="4" s="1"/>
  <c r="BR20" i="4"/>
  <c r="BO20" i="4"/>
  <c r="BL20" i="4"/>
  <c r="BI20" i="4"/>
  <c r="BF20" i="4"/>
  <c r="BC20" i="4"/>
  <c r="AZ20" i="4"/>
  <c r="AW20" i="4"/>
  <c r="AT20" i="4"/>
  <c r="AQ20" i="4"/>
  <c r="AN20" i="4"/>
  <c r="AK20" i="4"/>
  <c r="AH20" i="4"/>
  <c r="AE20" i="4"/>
  <c r="AB20" i="4"/>
  <c r="Y20" i="4"/>
  <c r="V20" i="4"/>
  <c r="S20" i="4"/>
  <c r="P20" i="4"/>
  <c r="M20" i="4"/>
  <c r="J20" i="4"/>
  <c r="G20" i="4"/>
  <c r="D20" i="4"/>
  <c r="BU19" i="4"/>
  <c r="BR19" i="4"/>
  <c r="BO19" i="4"/>
  <c r="BV19" i="4" s="1"/>
  <c r="BL19" i="4"/>
  <c r="BI19" i="4"/>
  <c r="BF19" i="4"/>
  <c r="BC19" i="4"/>
  <c r="AZ19" i="4"/>
  <c r="AW19" i="4"/>
  <c r="AT19" i="4"/>
  <c r="AQ19" i="4"/>
  <c r="AN19" i="4"/>
  <c r="AK19" i="4"/>
  <c r="AH19" i="4"/>
  <c r="AE19" i="4"/>
  <c r="AB19" i="4"/>
  <c r="Y19" i="4"/>
  <c r="V19" i="4"/>
  <c r="S19" i="4"/>
  <c r="P19" i="4"/>
  <c r="M19" i="4"/>
  <c r="J19" i="4"/>
  <c r="G19" i="4"/>
  <c r="D19" i="4"/>
  <c r="BU18" i="4"/>
  <c r="BV18" i="4" s="1"/>
  <c r="BR18" i="4"/>
  <c r="BO18" i="4"/>
  <c r="BL18" i="4"/>
  <c r="BI18" i="4"/>
  <c r="BF18" i="4"/>
  <c r="BC18" i="4"/>
  <c r="AZ18" i="4"/>
  <c r="AW18" i="4"/>
  <c r="AT18" i="4"/>
  <c r="AQ18" i="4"/>
  <c r="AN18" i="4"/>
  <c r="AK18" i="4"/>
  <c r="AH18" i="4"/>
  <c r="AE18" i="4"/>
  <c r="AB18" i="4"/>
  <c r="Y18" i="4"/>
  <c r="V18" i="4"/>
  <c r="S18" i="4"/>
  <c r="P18" i="4"/>
  <c r="M18" i="4"/>
  <c r="J18" i="4"/>
  <c r="G18" i="4"/>
  <c r="D18" i="4"/>
  <c r="BU17" i="4"/>
  <c r="BV17" i="4" s="1"/>
  <c r="BR17" i="4"/>
  <c r="BO17" i="4"/>
  <c r="BL17" i="4"/>
  <c r="BI17" i="4"/>
  <c r="BF17" i="4"/>
  <c r="BC17" i="4"/>
  <c r="AZ17" i="4"/>
  <c r="AW17" i="4"/>
  <c r="AT17" i="4"/>
  <c r="AQ17" i="4"/>
  <c r="AN17" i="4"/>
  <c r="AK17" i="4"/>
  <c r="AH17" i="4"/>
  <c r="AE17" i="4"/>
  <c r="AB17" i="4"/>
  <c r="Y17" i="4"/>
  <c r="V17" i="4"/>
  <c r="S17" i="4"/>
  <c r="P17" i="4"/>
  <c r="M17" i="4"/>
  <c r="J17" i="4"/>
  <c r="G17" i="4"/>
  <c r="D17" i="4"/>
  <c r="BU16" i="4"/>
  <c r="BV16" i="4" s="1"/>
  <c r="BR16" i="4"/>
  <c r="BO16" i="4"/>
  <c r="BL16" i="4"/>
  <c r="BI16" i="4"/>
  <c r="BF16" i="4"/>
  <c r="BC16" i="4"/>
  <c r="AZ16" i="4"/>
  <c r="AW16" i="4"/>
  <c r="AT16" i="4"/>
  <c r="AQ16" i="4"/>
  <c r="AN16" i="4"/>
  <c r="AK16" i="4"/>
  <c r="AH16" i="4"/>
  <c r="AE16" i="4"/>
  <c r="AB16" i="4"/>
  <c r="Y16" i="4"/>
  <c r="V16" i="4"/>
  <c r="S16" i="4"/>
  <c r="P16" i="4"/>
  <c r="M16" i="4"/>
  <c r="J16" i="4"/>
  <c r="G16" i="4"/>
  <c r="D16" i="4"/>
  <c r="BU15" i="4"/>
  <c r="BV15" i="4" s="1"/>
  <c r="BR15" i="4"/>
  <c r="BO15" i="4"/>
  <c r="BL15" i="4"/>
  <c r="BI15" i="4"/>
  <c r="BF15" i="4"/>
  <c r="BC15" i="4"/>
  <c r="AZ15" i="4"/>
  <c r="AW15" i="4"/>
  <c r="AT15" i="4"/>
  <c r="AQ15" i="4"/>
  <c r="AN15" i="4"/>
  <c r="AK15" i="4"/>
  <c r="AH15" i="4"/>
  <c r="AE15" i="4"/>
  <c r="AB15" i="4"/>
  <c r="Y15" i="4"/>
  <c r="V15" i="4"/>
  <c r="S15" i="4"/>
  <c r="P15" i="4"/>
  <c r="M15" i="4"/>
  <c r="J15" i="4"/>
  <c r="G15" i="4"/>
  <c r="D15" i="4"/>
  <c r="BU14" i="4"/>
  <c r="BR14" i="4"/>
  <c r="BO14" i="4"/>
  <c r="BL14" i="4"/>
  <c r="BI14" i="4"/>
  <c r="BF14" i="4"/>
  <c r="BC14" i="4"/>
  <c r="AZ14" i="4"/>
  <c r="BV14" i="4" s="1"/>
  <c r="AW14" i="4"/>
  <c r="AT14" i="4"/>
  <c r="AQ14" i="4"/>
  <c r="AN14" i="4"/>
  <c r="AK14" i="4"/>
  <c r="AH14" i="4"/>
  <c r="AE14" i="4"/>
  <c r="AB14" i="4"/>
  <c r="Y14" i="4"/>
  <c r="V14" i="4"/>
  <c r="S14" i="4"/>
  <c r="P14" i="4"/>
  <c r="M14" i="4"/>
  <c r="J14" i="4"/>
  <c r="G14" i="4"/>
  <c r="D14" i="4"/>
  <c r="BU13" i="4"/>
  <c r="BV13" i="4" s="1"/>
  <c r="BR13" i="4"/>
  <c r="BO13" i="4"/>
  <c r="BL13" i="4"/>
  <c r="BI13" i="4"/>
  <c r="BF13" i="4"/>
  <c r="BC13" i="4"/>
  <c r="AZ13" i="4"/>
  <c r="AW13" i="4"/>
  <c r="AT13" i="4"/>
  <c r="AQ13" i="4"/>
  <c r="AN13" i="4"/>
  <c r="AK13" i="4"/>
  <c r="AH13" i="4"/>
  <c r="AE13" i="4"/>
  <c r="AB13" i="4"/>
  <c r="Y13" i="4"/>
  <c r="V13" i="4"/>
  <c r="S13" i="4"/>
  <c r="P13" i="4"/>
  <c r="M13" i="4"/>
  <c r="J13" i="4"/>
  <c r="G13" i="4"/>
  <c r="D13" i="4"/>
  <c r="BU12" i="4"/>
  <c r="BV12" i="4" s="1"/>
  <c r="BR12" i="4"/>
  <c r="BO12" i="4"/>
  <c r="BL12" i="4"/>
  <c r="BI12" i="4"/>
  <c r="BF12" i="4"/>
  <c r="BC12" i="4"/>
  <c r="AZ12" i="4"/>
  <c r="AW12" i="4"/>
  <c r="AT12" i="4"/>
  <c r="AQ12" i="4"/>
  <c r="AN12" i="4"/>
  <c r="AK12" i="4"/>
  <c r="AH12" i="4"/>
  <c r="AE12" i="4"/>
  <c r="AB12" i="4"/>
  <c r="Y12" i="4"/>
  <c r="V12" i="4"/>
  <c r="S12" i="4"/>
  <c r="P12" i="4"/>
  <c r="M12" i="4"/>
  <c r="J12" i="4"/>
  <c r="G12" i="4"/>
  <c r="D12" i="4"/>
  <c r="BU11" i="4"/>
  <c r="BR11" i="4"/>
  <c r="BO11" i="4"/>
  <c r="BV11" i="4" s="1"/>
  <c r="BL11" i="4"/>
  <c r="BI11" i="4"/>
  <c r="BF11" i="4"/>
  <c r="BC11" i="4"/>
  <c r="AZ11" i="4"/>
  <c r="AW11" i="4"/>
  <c r="AT11" i="4"/>
  <c r="AQ11" i="4"/>
  <c r="AN11" i="4"/>
  <c r="AK11" i="4"/>
  <c r="AH11" i="4"/>
  <c r="AE11" i="4"/>
  <c r="AB11" i="4"/>
  <c r="Y11" i="4"/>
  <c r="V11" i="4"/>
  <c r="S11" i="4"/>
  <c r="P11" i="4"/>
  <c r="M11" i="4"/>
  <c r="J11" i="4"/>
  <c r="G11" i="4"/>
  <c r="D11" i="4"/>
  <c r="BU10" i="4"/>
  <c r="BV10" i="4" s="1"/>
  <c r="BR10" i="4"/>
  <c r="BO10" i="4"/>
  <c r="BL10" i="4"/>
  <c r="BI10" i="4"/>
  <c r="BF10" i="4"/>
  <c r="BC10" i="4"/>
  <c r="AZ10" i="4"/>
  <c r="AW10" i="4"/>
  <c r="AT10" i="4"/>
  <c r="AQ10" i="4"/>
  <c r="AN10" i="4"/>
  <c r="AK10" i="4"/>
  <c r="AH10" i="4"/>
  <c r="AE10" i="4"/>
  <c r="AB10" i="4"/>
  <c r="Y10" i="4"/>
  <c r="V10" i="4"/>
  <c r="S10" i="4"/>
  <c r="P10" i="4"/>
  <c r="M10" i="4"/>
  <c r="J10" i="4"/>
  <c r="G10" i="4"/>
  <c r="D10" i="4"/>
  <c r="BU9" i="4"/>
  <c r="BV9" i="4" s="1"/>
  <c r="BR9" i="4"/>
  <c r="BO9" i="4"/>
  <c r="BL9" i="4"/>
  <c r="BI9" i="4"/>
  <c r="BF9" i="4"/>
  <c r="BC9" i="4"/>
  <c r="AZ9" i="4"/>
  <c r="AW9" i="4"/>
  <c r="AT9" i="4"/>
  <c r="AQ9" i="4"/>
  <c r="AN9" i="4"/>
  <c r="AK9" i="4"/>
  <c r="AH9" i="4"/>
  <c r="AE9" i="4"/>
  <c r="AB9" i="4"/>
  <c r="Y9" i="4"/>
  <c r="V9" i="4"/>
  <c r="S9" i="4"/>
  <c r="P9" i="4"/>
  <c r="M9" i="4"/>
  <c r="J9" i="4"/>
  <c r="G9" i="4"/>
  <c r="D9" i="4"/>
  <c r="BU8" i="4"/>
  <c r="BV8" i="4" s="1"/>
  <c r="BR8" i="4"/>
  <c r="BO8" i="4"/>
  <c r="BL8" i="4"/>
  <c r="BI8" i="4"/>
  <c r="BF8" i="4"/>
  <c r="BC8" i="4"/>
  <c r="AZ8" i="4"/>
  <c r="AW8" i="4"/>
  <c r="AT8" i="4"/>
  <c r="AQ8" i="4"/>
  <c r="AN8" i="4"/>
  <c r="AK8" i="4"/>
  <c r="AH8" i="4"/>
  <c r="AE8" i="4"/>
  <c r="AB8" i="4"/>
  <c r="Y8" i="4"/>
  <c r="V8" i="4"/>
  <c r="S8" i="4"/>
  <c r="P8" i="4"/>
  <c r="M8" i="4"/>
  <c r="J8" i="4"/>
  <c r="G8" i="4"/>
  <c r="D8" i="4"/>
  <c r="BU7" i="4"/>
  <c r="BV7" i="4" s="1"/>
  <c r="BR7" i="4"/>
  <c r="BO7" i="4"/>
  <c r="BL7" i="4"/>
  <c r="BI7" i="4"/>
  <c r="BF7" i="4"/>
  <c r="BC7" i="4"/>
  <c r="AZ7" i="4"/>
  <c r="AW7" i="4"/>
  <c r="AT7" i="4"/>
  <c r="AQ7" i="4"/>
  <c r="AN7" i="4"/>
  <c r="AK7" i="4"/>
  <c r="AH7" i="4"/>
  <c r="AE7" i="4"/>
  <c r="AB7" i="4"/>
  <c r="Y7" i="4"/>
  <c r="V7" i="4"/>
  <c r="S7" i="4"/>
  <c r="P7" i="4"/>
  <c r="M7" i="4"/>
  <c r="J7" i="4"/>
  <c r="G7" i="4"/>
  <c r="D7" i="4"/>
  <c r="BV6" i="4"/>
  <c r="BU6" i="4"/>
  <c r="BR6" i="4"/>
  <c r="BO6" i="4"/>
  <c r="BL6" i="4"/>
  <c r="BI6" i="4"/>
  <c r="BF6" i="4"/>
  <c r="BC6" i="4"/>
  <c r="AZ6" i="4"/>
  <c r="AZ29" i="4" s="1"/>
  <c r="AW6" i="4"/>
  <c r="AT6" i="4"/>
  <c r="AQ6" i="4"/>
  <c r="AN6" i="4"/>
  <c r="AK6" i="4"/>
  <c r="AH6" i="4"/>
  <c r="AE6" i="4"/>
  <c r="AB6" i="4"/>
  <c r="AB29" i="4" s="1"/>
  <c r="Y6" i="4"/>
  <c r="V6" i="4"/>
  <c r="S6" i="4"/>
  <c r="P6" i="4"/>
  <c r="M6" i="4"/>
  <c r="J6" i="4"/>
  <c r="G6" i="4"/>
  <c r="D6" i="4"/>
  <c r="D29" i="4" s="1"/>
  <c r="BU5" i="4"/>
  <c r="BV5" i="4" s="1"/>
  <c r="BR5" i="4"/>
  <c r="BO5" i="4"/>
  <c r="BL5" i="4"/>
  <c r="BI5" i="4"/>
  <c r="BF5" i="4"/>
  <c r="BC5" i="4"/>
  <c r="BC29" i="4" s="1"/>
  <c r="AZ5" i="4"/>
  <c r="AW5" i="4"/>
  <c r="AT5" i="4"/>
  <c r="AQ5" i="4"/>
  <c r="AN5" i="4"/>
  <c r="AK5" i="4"/>
  <c r="AH5" i="4"/>
  <c r="AE5" i="4"/>
  <c r="AE29" i="4" s="1"/>
  <c r="AB5" i="4"/>
  <c r="Y5" i="4"/>
  <c r="V5" i="4"/>
  <c r="S5" i="4"/>
  <c r="P5" i="4"/>
  <c r="M5" i="4"/>
  <c r="J5" i="4"/>
  <c r="G5" i="4"/>
  <c r="G29" i="4" s="1"/>
  <c r="D5" i="4"/>
  <c r="BU4" i="4"/>
  <c r="BV4" i="4" s="1"/>
  <c r="BR4" i="4"/>
  <c r="BO4" i="4"/>
  <c r="BL4" i="4"/>
  <c r="BI4" i="4"/>
  <c r="BF4" i="4"/>
  <c r="BC4" i="4"/>
  <c r="AZ4" i="4"/>
  <c r="AW4" i="4"/>
  <c r="AT4" i="4"/>
  <c r="AQ4" i="4"/>
  <c r="AN4" i="4"/>
  <c r="AK4" i="4"/>
  <c r="AH4" i="4"/>
  <c r="AE4" i="4"/>
  <c r="AB4" i="4"/>
  <c r="Y4" i="4"/>
  <c r="V4" i="4"/>
  <c r="S4" i="4"/>
  <c r="P4" i="4"/>
  <c r="M4" i="4"/>
  <c r="J4" i="4"/>
  <c r="G4" i="4"/>
  <c r="D4" i="4"/>
  <c r="BU3" i="4"/>
  <c r="BU29" i="4" s="1"/>
  <c r="BR3" i="4"/>
  <c r="BR29" i="4" s="1"/>
  <c r="BO3" i="4"/>
  <c r="BO29" i="4" s="1"/>
  <c r="BL3" i="4"/>
  <c r="BL29" i="4" s="1"/>
  <c r="BI3" i="4"/>
  <c r="BI29" i="4" s="1"/>
  <c r="BF3" i="4"/>
  <c r="BF29" i="4" s="1"/>
  <c r="BC3" i="4"/>
  <c r="AZ3" i="4"/>
  <c r="AW3" i="4"/>
  <c r="AW29" i="4" s="1"/>
  <c r="AT3" i="4"/>
  <c r="AT29" i="4" s="1"/>
  <c r="AQ3" i="4"/>
  <c r="AQ29" i="4" s="1"/>
  <c r="AN3" i="4"/>
  <c r="AN29" i="4" s="1"/>
  <c r="AK3" i="4"/>
  <c r="AK29" i="4" s="1"/>
  <c r="AH3" i="4"/>
  <c r="AH29" i="4" s="1"/>
  <c r="AE3" i="4"/>
  <c r="AB3" i="4"/>
  <c r="Y3" i="4"/>
  <c r="Y29" i="4" s="1"/>
  <c r="V3" i="4"/>
  <c r="V29" i="4" s="1"/>
  <c r="S3" i="4"/>
  <c r="S29" i="4" s="1"/>
  <c r="P3" i="4"/>
  <c r="P29" i="4" s="1"/>
  <c r="M3" i="4"/>
  <c r="M29" i="4" s="1"/>
  <c r="J3" i="4"/>
  <c r="J29" i="4" s="1"/>
  <c r="G3" i="4"/>
  <c r="D3" i="4"/>
  <c r="E2" i="1"/>
  <c r="BO28" i="3"/>
  <c r="AT28" i="3"/>
  <c r="G27" i="3"/>
  <c r="G26" i="3"/>
  <c r="G25" i="3"/>
  <c r="G24" i="3"/>
  <c r="G23" i="3"/>
  <c r="G22" i="3"/>
  <c r="G21" i="3"/>
  <c r="G20" i="3"/>
  <c r="G19" i="3"/>
  <c r="G18" i="3"/>
  <c r="G17" i="3"/>
  <c r="G16" i="3"/>
  <c r="G15" i="3"/>
  <c r="G14" i="3"/>
  <c r="G13" i="3"/>
  <c r="G12" i="3"/>
  <c r="G11" i="3"/>
  <c r="G10" i="3"/>
  <c r="G9" i="3"/>
  <c r="G8" i="3"/>
  <c r="G7" i="3"/>
  <c r="G6" i="3"/>
  <c r="G5" i="3"/>
  <c r="G4" i="3"/>
  <c r="G3" i="3"/>
  <c r="G2" i="3"/>
  <c r="B27" i="3"/>
  <c r="D28" i="3"/>
  <c r="BU40" i="3"/>
  <c r="BU39" i="3"/>
  <c r="BU38" i="3"/>
  <c r="BU37" i="3"/>
  <c r="BU36" i="3"/>
  <c r="BU35" i="3"/>
  <c r="BU34" i="3"/>
  <c r="BU33" i="3"/>
  <c r="BU32" i="3"/>
  <c r="BU31" i="3"/>
  <c r="BU30" i="3"/>
  <c r="BU29" i="3"/>
  <c r="BU27" i="3"/>
  <c r="BU26" i="3"/>
  <c r="BU25" i="3"/>
  <c r="BU24" i="3"/>
  <c r="BU23" i="3"/>
  <c r="BU22" i="3"/>
  <c r="BU21" i="3"/>
  <c r="BU20" i="3"/>
  <c r="BU19" i="3"/>
  <c r="BU18" i="3"/>
  <c r="BU17" i="3"/>
  <c r="BU16" i="3"/>
  <c r="BU15" i="3"/>
  <c r="BU14" i="3"/>
  <c r="BU13" i="3"/>
  <c r="BU12" i="3"/>
  <c r="BU11" i="3"/>
  <c r="BU10" i="3"/>
  <c r="BU9" i="3"/>
  <c r="BU8" i="3"/>
  <c r="BU7" i="3"/>
  <c r="BU6" i="3"/>
  <c r="BU5" i="3"/>
  <c r="BU4" i="3"/>
  <c r="BU3" i="3"/>
  <c r="BU2" i="3"/>
  <c r="BR40" i="3"/>
  <c r="BR39" i="3"/>
  <c r="BR38" i="3"/>
  <c r="BR37" i="3"/>
  <c r="BR36" i="3"/>
  <c r="BR35" i="3"/>
  <c r="BR34" i="3"/>
  <c r="BR33" i="3"/>
  <c r="BR32" i="3"/>
  <c r="BR31" i="3"/>
  <c r="BR30" i="3"/>
  <c r="BR29" i="3"/>
  <c r="BR27" i="3"/>
  <c r="BR26" i="3"/>
  <c r="BR25" i="3"/>
  <c r="BR24" i="3"/>
  <c r="BR23" i="3"/>
  <c r="BR22" i="3"/>
  <c r="BR21" i="3"/>
  <c r="BR20" i="3"/>
  <c r="BR19" i="3"/>
  <c r="BR18" i="3"/>
  <c r="BR17" i="3"/>
  <c r="BR16" i="3"/>
  <c r="BR15" i="3"/>
  <c r="BR14" i="3"/>
  <c r="BR13" i="3"/>
  <c r="BR12" i="3"/>
  <c r="BR11" i="3"/>
  <c r="BR10" i="3"/>
  <c r="BR9" i="3"/>
  <c r="BR8" i="3"/>
  <c r="BR7" i="3"/>
  <c r="BR6" i="3"/>
  <c r="BR5" i="3"/>
  <c r="BR4" i="3"/>
  <c r="BR3" i="3"/>
  <c r="BR2" i="3"/>
  <c r="BO40" i="3"/>
  <c r="BO39" i="3"/>
  <c r="BO38" i="3"/>
  <c r="BO37" i="3"/>
  <c r="BO36" i="3"/>
  <c r="BO35" i="3"/>
  <c r="BO34" i="3"/>
  <c r="BO33" i="3"/>
  <c r="BO32" i="3"/>
  <c r="BO31" i="3"/>
  <c r="BO30" i="3"/>
  <c r="BO29" i="3"/>
  <c r="BO27" i="3"/>
  <c r="BO26" i="3"/>
  <c r="BO25" i="3"/>
  <c r="BO24" i="3"/>
  <c r="BO23" i="3"/>
  <c r="BO22" i="3"/>
  <c r="BO21" i="3"/>
  <c r="BO20" i="3"/>
  <c r="BO19" i="3"/>
  <c r="BO18" i="3"/>
  <c r="BO17" i="3"/>
  <c r="BO16" i="3"/>
  <c r="BO15" i="3"/>
  <c r="BO14" i="3"/>
  <c r="BO13" i="3"/>
  <c r="BO12" i="3"/>
  <c r="BO11" i="3"/>
  <c r="BO10" i="3"/>
  <c r="BO9" i="3"/>
  <c r="BO8" i="3"/>
  <c r="BO7" i="3"/>
  <c r="BO6" i="3"/>
  <c r="BO5" i="3"/>
  <c r="BO4" i="3"/>
  <c r="BO3" i="3"/>
  <c r="BO2" i="3"/>
  <c r="BL39" i="3"/>
  <c r="BL38" i="3"/>
  <c r="BL37" i="3"/>
  <c r="BL36" i="3"/>
  <c r="BL35" i="3"/>
  <c r="BL34" i="3"/>
  <c r="BL33" i="3"/>
  <c r="BL32" i="3"/>
  <c r="BL31" i="3"/>
  <c r="BL30" i="3"/>
  <c r="BL29" i="3"/>
  <c r="BL27" i="3"/>
  <c r="BL26" i="3"/>
  <c r="BL25" i="3"/>
  <c r="BL24" i="3"/>
  <c r="BL23" i="3"/>
  <c r="BL22" i="3"/>
  <c r="BL21" i="3"/>
  <c r="BL20" i="3"/>
  <c r="BL19" i="3"/>
  <c r="BL18" i="3"/>
  <c r="BL17" i="3"/>
  <c r="BL16" i="3"/>
  <c r="BL15" i="3"/>
  <c r="BL14" i="3"/>
  <c r="BL13" i="3"/>
  <c r="BL12" i="3"/>
  <c r="BL11" i="3"/>
  <c r="BL10" i="3"/>
  <c r="BL9" i="3"/>
  <c r="BL8" i="3"/>
  <c r="BL7" i="3"/>
  <c r="BL6" i="3"/>
  <c r="BL5" i="3"/>
  <c r="BL4" i="3"/>
  <c r="BL3" i="3"/>
  <c r="BL2" i="3"/>
  <c r="BI40" i="3"/>
  <c r="BI39" i="3"/>
  <c r="BI38" i="3"/>
  <c r="BI37" i="3"/>
  <c r="BI36" i="3"/>
  <c r="BI35" i="3"/>
  <c r="BI34" i="3"/>
  <c r="BI33" i="3"/>
  <c r="BI32" i="3"/>
  <c r="BI31" i="3"/>
  <c r="BI30" i="3"/>
  <c r="BI29" i="3"/>
  <c r="BI27" i="3"/>
  <c r="BI26" i="3"/>
  <c r="BI25" i="3"/>
  <c r="BI24" i="3"/>
  <c r="BI23" i="3"/>
  <c r="BI22" i="3"/>
  <c r="BI21" i="3"/>
  <c r="BI20" i="3"/>
  <c r="BI19" i="3"/>
  <c r="BI18" i="3"/>
  <c r="BI17" i="3"/>
  <c r="BI16" i="3"/>
  <c r="BI15" i="3"/>
  <c r="BI14" i="3"/>
  <c r="BI13" i="3"/>
  <c r="BI12" i="3"/>
  <c r="BI11" i="3"/>
  <c r="BI10" i="3"/>
  <c r="BI9" i="3"/>
  <c r="BI8" i="3"/>
  <c r="BI7" i="3"/>
  <c r="BI6" i="3"/>
  <c r="BI5" i="3"/>
  <c r="BI4" i="3"/>
  <c r="BI3" i="3"/>
  <c r="BI2" i="3"/>
  <c r="BF39" i="3"/>
  <c r="BF38" i="3"/>
  <c r="BF37" i="3"/>
  <c r="BF36" i="3"/>
  <c r="BF35" i="3"/>
  <c r="BF34" i="3"/>
  <c r="BF33" i="3"/>
  <c r="BF32" i="3"/>
  <c r="BF31" i="3"/>
  <c r="BF30" i="3"/>
  <c r="BF29" i="3"/>
  <c r="BF27" i="3"/>
  <c r="BF26" i="3"/>
  <c r="BF25" i="3"/>
  <c r="BF24" i="3"/>
  <c r="BF23" i="3"/>
  <c r="BF22" i="3"/>
  <c r="BF21" i="3"/>
  <c r="BF20" i="3"/>
  <c r="BF19" i="3"/>
  <c r="BF18" i="3"/>
  <c r="BF17" i="3"/>
  <c r="BF16" i="3"/>
  <c r="BF15" i="3"/>
  <c r="BF14" i="3"/>
  <c r="BF13" i="3"/>
  <c r="BF12" i="3"/>
  <c r="BF11" i="3"/>
  <c r="BF10" i="3"/>
  <c r="BF9" i="3"/>
  <c r="BF8" i="3"/>
  <c r="BF7" i="3"/>
  <c r="BF6" i="3"/>
  <c r="BF5" i="3"/>
  <c r="BF4" i="3"/>
  <c r="BF3" i="3"/>
  <c r="BF2" i="3"/>
  <c r="BC38" i="3"/>
  <c r="BC37" i="3"/>
  <c r="BC36" i="3"/>
  <c r="BC35" i="3"/>
  <c r="BC34" i="3"/>
  <c r="BC33" i="3"/>
  <c r="BC32" i="3"/>
  <c r="BC31" i="3"/>
  <c r="BC30" i="3"/>
  <c r="BC29" i="3"/>
  <c r="BC27" i="3"/>
  <c r="BC26" i="3"/>
  <c r="BC25" i="3"/>
  <c r="BC24" i="3"/>
  <c r="BC23" i="3"/>
  <c r="BC22" i="3"/>
  <c r="BC21" i="3"/>
  <c r="BC20" i="3"/>
  <c r="BC19" i="3"/>
  <c r="BC18" i="3"/>
  <c r="BC17" i="3"/>
  <c r="BC16" i="3"/>
  <c r="BC15" i="3"/>
  <c r="BC14" i="3"/>
  <c r="BC13" i="3"/>
  <c r="BC12" i="3"/>
  <c r="BC11" i="3"/>
  <c r="BC10" i="3"/>
  <c r="BC9" i="3"/>
  <c r="BC8" i="3"/>
  <c r="BC7" i="3"/>
  <c r="BC6" i="3"/>
  <c r="BC5" i="3"/>
  <c r="BC4" i="3"/>
  <c r="BC3" i="3"/>
  <c r="BC2" i="3"/>
  <c r="AZ38" i="3"/>
  <c r="AZ37" i="3"/>
  <c r="AZ36" i="3"/>
  <c r="AZ35" i="3"/>
  <c r="AZ34" i="3"/>
  <c r="AZ33" i="3"/>
  <c r="AZ32" i="3"/>
  <c r="AZ31" i="3"/>
  <c r="AZ30" i="3"/>
  <c r="AZ29" i="3"/>
  <c r="AZ27" i="3"/>
  <c r="AZ26" i="3"/>
  <c r="AZ25" i="3"/>
  <c r="AZ24" i="3"/>
  <c r="AZ23" i="3"/>
  <c r="AZ22" i="3"/>
  <c r="AZ21" i="3"/>
  <c r="AZ20" i="3"/>
  <c r="AZ19" i="3"/>
  <c r="AZ18" i="3"/>
  <c r="AZ17" i="3"/>
  <c r="AZ16" i="3"/>
  <c r="AZ15" i="3"/>
  <c r="AZ14" i="3"/>
  <c r="AZ13" i="3"/>
  <c r="AZ12" i="3"/>
  <c r="AZ11" i="3"/>
  <c r="AZ10" i="3"/>
  <c r="AZ9" i="3"/>
  <c r="AZ8" i="3"/>
  <c r="AZ7" i="3"/>
  <c r="AZ6" i="3"/>
  <c r="AZ5" i="3"/>
  <c r="AZ4" i="3"/>
  <c r="AZ3" i="3"/>
  <c r="AZ2" i="3"/>
  <c r="AW37" i="3"/>
  <c r="AW36" i="3"/>
  <c r="AW35" i="3"/>
  <c r="AW34" i="3"/>
  <c r="AW33" i="3"/>
  <c r="AW32" i="3"/>
  <c r="AW31" i="3"/>
  <c r="AW30" i="3"/>
  <c r="AW29" i="3"/>
  <c r="AW27" i="3"/>
  <c r="AW26" i="3"/>
  <c r="AW25" i="3"/>
  <c r="AW24" i="3"/>
  <c r="AW23" i="3"/>
  <c r="AW22" i="3"/>
  <c r="AW21" i="3"/>
  <c r="AW20" i="3"/>
  <c r="AW19" i="3"/>
  <c r="AW18" i="3"/>
  <c r="AW17" i="3"/>
  <c r="AW16" i="3"/>
  <c r="AW15" i="3"/>
  <c r="AW14" i="3"/>
  <c r="AW13" i="3"/>
  <c r="AW12" i="3"/>
  <c r="AW11" i="3"/>
  <c r="AW10" i="3"/>
  <c r="AW9" i="3"/>
  <c r="AW8" i="3"/>
  <c r="AW7" i="3"/>
  <c r="AW6" i="3"/>
  <c r="AW5" i="3"/>
  <c r="AW4" i="3"/>
  <c r="AW3" i="3"/>
  <c r="AW2" i="3"/>
  <c r="AT36" i="3"/>
  <c r="AT35" i="3"/>
  <c r="AT34" i="3"/>
  <c r="AT33" i="3"/>
  <c r="AT32" i="3"/>
  <c r="AT31" i="3"/>
  <c r="AT30" i="3"/>
  <c r="AT29" i="3"/>
  <c r="AT27" i="3"/>
  <c r="AT26" i="3"/>
  <c r="AT25" i="3"/>
  <c r="AT24" i="3"/>
  <c r="AT23" i="3"/>
  <c r="AT22" i="3"/>
  <c r="AT21" i="3"/>
  <c r="AT20" i="3"/>
  <c r="AT19" i="3"/>
  <c r="AT18" i="3"/>
  <c r="AT17" i="3"/>
  <c r="AT16" i="3"/>
  <c r="AT15" i="3"/>
  <c r="AT14" i="3"/>
  <c r="AT13" i="3"/>
  <c r="AT12" i="3"/>
  <c r="AT11" i="3"/>
  <c r="AT10" i="3"/>
  <c r="AT9" i="3"/>
  <c r="AT8" i="3"/>
  <c r="AT7" i="3"/>
  <c r="AT6" i="3"/>
  <c r="AT5" i="3"/>
  <c r="AT4" i="3"/>
  <c r="AT3" i="3"/>
  <c r="AT2" i="3"/>
  <c r="AQ36" i="3"/>
  <c r="AQ35" i="3"/>
  <c r="AQ34" i="3"/>
  <c r="AQ33" i="3"/>
  <c r="AQ32" i="3"/>
  <c r="AQ31" i="3"/>
  <c r="AQ30" i="3"/>
  <c r="AQ29" i="3"/>
  <c r="AQ27" i="3"/>
  <c r="AQ26" i="3"/>
  <c r="AQ25" i="3"/>
  <c r="AQ24" i="3"/>
  <c r="AQ23" i="3"/>
  <c r="AQ22" i="3"/>
  <c r="AQ21" i="3"/>
  <c r="AQ20" i="3"/>
  <c r="AQ19" i="3"/>
  <c r="AQ18" i="3"/>
  <c r="AQ17" i="3"/>
  <c r="AQ16" i="3"/>
  <c r="AQ15" i="3"/>
  <c r="AQ14" i="3"/>
  <c r="AQ13" i="3"/>
  <c r="AQ12" i="3"/>
  <c r="AQ11" i="3"/>
  <c r="AQ10" i="3"/>
  <c r="AQ9" i="3"/>
  <c r="AQ8" i="3"/>
  <c r="AQ7" i="3"/>
  <c r="AQ6" i="3"/>
  <c r="AQ5" i="3"/>
  <c r="AQ4" i="3"/>
  <c r="AQ3" i="3"/>
  <c r="AQ2" i="3"/>
  <c r="AN36" i="3"/>
  <c r="AN35" i="3"/>
  <c r="AN34" i="3"/>
  <c r="AN33" i="3"/>
  <c r="AN32" i="3"/>
  <c r="AN31" i="3"/>
  <c r="AN30" i="3"/>
  <c r="AN29" i="3"/>
  <c r="AN27" i="3"/>
  <c r="AN26" i="3"/>
  <c r="AN25" i="3"/>
  <c r="AN24" i="3"/>
  <c r="AN23" i="3"/>
  <c r="AN22" i="3"/>
  <c r="AN21" i="3"/>
  <c r="AN20" i="3"/>
  <c r="AN19" i="3"/>
  <c r="AN18" i="3"/>
  <c r="AN17" i="3"/>
  <c r="AN16" i="3"/>
  <c r="AN15" i="3"/>
  <c r="AN14" i="3"/>
  <c r="AN13" i="3"/>
  <c r="AN12" i="3"/>
  <c r="AN11" i="3"/>
  <c r="AN10" i="3"/>
  <c r="AN9" i="3"/>
  <c r="AN8" i="3"/>
  <c r="AN7" i="3"/>
  <c r="AN6" i="3"/>
  <c r="AN5" i="3"/>
  <c r="AN28" i="3" s="1"/>
  <c r="AN4" i="3"/>
  <c r="AN3" i="3"/>
  <c r="AN2" i="3"/>
  <c r="AK35" i="3"/>
  <c r="AK34" i="3"/>
  <c r="AK33" i="3"/>
  <c r="AK32" i="3"/>
  <c r="AK31" i="3"/>
  <c r="AK30" i="3"/>
  <c r="AK29" i="3"/>
  <c r="AK27" i="3"/>
  <c r="AK26" i="3"/>
  <c r="AK25" i="3"/>
  <c r="AK24" i="3"/>
  <c r="AK23" i="3"/>
  <c r="AK22" i="3"/>
  <c r="AK21" i="3"/>
  <c r="AK20" i="3"/>
  <c r="AK19" i="3"/>
  <c r="AK18" i="3"/>
  <c r="AK17" i="3"/>
  <c r="AK16" i="3"/>
  <c r="AK15" i="3"/>
  <c r="AK14" i="3"/>
  <c r="AK13" i="3"/>
  <c r="AK12" i="3"/>
  <c r="AK11" i="3"/>
  <c r="AK10" i="3"/>
  <c r="AK9" i="3"/>
  <c r="AK8" i="3"/>
  <c r="AK7" i="3"/>
  <c r="AK6" i="3"/>
  <c r="AK28" i="3" s="1"/>
  <c r="AK5" i="3"/>
  <c r="AK4" i="3"/>
  <c r="AK3" i="3"/>
  <c r="AK2" i="3"/>
  <c r="AH34" i="3"/>
  <c r="AH33" i="3"/>
  <c r="AH32" i="3"/>
  <c r="AH31" i="3"/>
  <c r="AH30" i="3"/>
  <c r="AH29" i="3"/>
  <c r="AH27" i="3"/>
  <c r="AH26" i="3"/>
  <c r="AH25" i="3"/>
  <c r="AH24" i="3"/>
  <c r="AH23" i="3"/>
  <c r="AH22" i="3"/>
  <c r="AH21" i="3"/>
  <c r="AH20" i="3"/>
  <c r="AH19" i="3"/>
  <c r="AH18" i="3"/>
  <c r="AH17" i="3"/>
  <c r="AH16" i="3"/>
  <c r="AH15" i="3"/>
  <c r="AH14" i="3"/>
  <c r="AH13" i="3"/>
  <c r="AH12" i="3"/>
  <c r="AH11" i="3"/>
  <c r="AH10" i="3"/>
  <c r="AH9" i="3"/>
  <c r="AH8" i="3"/>
  <c r="AH7" i="3"/>
  <c r="AH6" i="3"/>
  <c r="AH28" i="3" s="1"/>
  <c r="AH5" i="3"/>
  <c r="AH4" i="3"/>
  <c r="AH3" i="3"/>
  <c r="AH2" i="3"/>
  <c r="AE33" i="3"/>
  <c r="AE32" i="3"/>
  <c r="AE31" i="3"/>
  <c r="AE30" i="3"/>
  <c r="AE29" i="3"/>
  <c r="AE27" i="3"/>
  <c r="AE26" i="3"/>
  <c r="AE25" i="3"/>
  <c r="AE24" i="3"/>
  <c r="AE23" i="3"/>
  <c r="AE22" i="3"/>
  <c r="AE21" i="3"/>
  <c r="AE20" i="3"/>
  <c r="AE19" i="3"/>
  <c r="AE18" i="3"/>
  <c r="AE17" i="3"/>
  <c r="AE16" i="3"/>
  <c r="AE15" i="3"/>
  <c r="AE14" i="3"/>
  <c r="AE13" i="3"/>
  <c r="AE12" i="3"/>
  <c r="AE11" i="3"/>
  <c r="AE10" i="3"/>
  <c r="AE9" i="3"/>
  <c r="AE8" i="3"/>
  <c r="AE7" i="3"/>
  <c r="AE6" i="3"/>
  <c r="AE5" i="3"/>
  <c r="AE4" i="3"/>
  <c r="AE3" i="3"/>
  <c r="AE2" i="3"/>
  <c r="AB32" i="3"/>
  <c r="AB31" i="3"/>
  <c r="AB30" i="3"/>
  <c r="AB29" i="3"/>
  <c r="AB27" i="3"/>
  <c r="AB26" i="3"/>
  <c r="AB25" i="3"/>
  <c r="AB24" i="3"/>
  <c r="AB23" i="3"/>
  <c r="AB22" i="3"/>
  <c r="AB21" i="3"/>
  <c r="AB20" i="3"/>
  <c r="AB19" i="3"/>
  <c r="AB18" i="3"/>
  <c r="AB17" i="3"/>
  <c r="AB16" i="3"/>
  <c r="AB15" i="3"/>
  <c r="AB14" i="3"/>
  <c r="AB13" i="3"/>
  <c r="AB12" i="3"/>
  <c r="AB11" i="3"/>
  <c r="AB10" i="3"/>
  <c r="AB9" i="3"/>
  <c r="AB8" i="3"/>
  <c r="AB7" i="3"/>
  <c r="AB6" i="3"/>
  <c r="AB5" i="3"/>
  <c r="AB4" i="3"/>
  <c r="AB3" i="3"/>
  <c r="AB2" i="3"/>
  <c r="Y32" i="3"/>
  <c r="Y31" i="3"/>
  <c r="Y30" i="3"/>
  <c r="Y29" i="3"/>
  <c r="Y27" i="3"/>
  <c r="Y26" i="3"/>
  <c r="Y25" i="3"/>
  <c r="Y24" i="3"/>
  <c r="Y23" i="3"/>
  <c r="Y22" i="3"/>
  <c r="Y21" i="3"/>
  <c r="Y20" i="3"/>
  <c r="Y19" i="3"/>
  <c r="Y18" i="3"/>
  <c r="Y17" i="3"/>
  <c r="Y16" i="3"/>
  <c r="Y15" i="3"/>
  <c r="Y14" i="3"/>
  <c r="Y13" i="3"/>
  <c r="Y12" i="3"/>
  <c r="Y11" i="3"/>
  <c r="Y10" i="3"/>
  <c r="Y9" i="3"/>
  <c r="Y8" i="3"/>
  <c r="Y7" i="3"/>
  <c r="Y6" i="3"/>
  <c r="Y5" i="3"/>
  <c r="Y4" i="3"/>
  <c r="Y3" i="3"/>
  <c r="Y2" i="3"/>
  <c r="V30" i="3"/>
  <c r="V29" i="3"/>
  <c r="V27" i="3"/>
  <c r="V26" i="3"/>
  <c r="V25" i="3"/>
  <c r="V24" i="3"/>
  <c r="V23" i="3"/>
  <c r="V22" i="3"/>
  <c r="V21" i="3"/>
  <c r="V20" i="3"/>
  <c r="V19" i="3"/>
  <c r="V18" i="3"/>
  <c r="V17" i="3"/>
  <c r="V16" i="3"/>
  <c r="V15" i="3"/>
  <c r="V14" i="3"/>
  <c r="V13" i="3"/>
  <c r="V12" i="3"/>
  <c r="V11" i="3"/>
  <c r="V10" i="3"/>
  <c r="V9" i="3"/>
  <c r="V8" i="3"/>
  <c r="V7" i="3"/>
  <c r="V6" i="3"/>
  <c r="V5" i="3"/>
  <c r="V4" i="3"/>
  <c r="V3" i="3"/>
  <c r="V2" i="3"/>
  <c r="S27" i="3"/>
  <c r="S26" i="3"/>
  <c r="S25" i="3"/>
  <c r="S24" i="3"/>
  <c r="S23" i="3"/>
  <c r="S22" i="3"/>
  <c r="S21" i="3"/>
  <c r="S20" i="3"/>
  <c r="S19" i="3"/>
  <c r="S18" i="3"/>
  <c r="S17" i="3"/>
  <c r="S16" i="3"/>
  <c r="S15" i="3"/>
  <c r="S14" i="3"/>
  <c r="S13" i="3"/>
  <c r="S12" i="3"/>
  <c r="S11" i="3"/>
  <c r="S10" i="3"/>
  <c r="S9" i="3"/>
  <c r="S8" i="3"/>
  <c r="S7" i="3"/>
  <c r="S6" i="3"/>
  <c r="S5" i="3"/>
  <c r="S4" i="3"/>
  <c r="S3" i="3"/>
  <c r="S2" i="3"/>
  <c r="P27" i="3"/>
  <c r="P26" i="3"/>
  <c r="P25" i="3"/>
  <c r="P24" i="3"/>
  <c r="P23" i="3"/>
  <c r="P22" i="3"/>
  <c r="P21" i="3"/>
  <c r="P20" i="3"/>
  <c r="P19" i="3"/>
  <c r="P18" i="3"/>
  <c r="P17" i="3"/>
  <c r="P16" i="3"/>
  <c r="P15" i="3"/>
  <c r="P14" i="3"/>
  <c r="P13" i="3"/>
  <c r="P12" i="3"/>
  <c r="P11" i="3"/>
  <c r="P10" i="3"/>
  <c r="P9" i="3"/>
  <c r="P8" i="3"/>
  <c r="P7" i="3"/>
  <c r="P6" i="3"/>
  <c r="P5" i="3"/>
  <c r="P4" i="3"/>
  <c r="P3" i="3"/>
  <c r="P2" i="3"/>
  <c r="M27" i="3"/>
  <c r="M26" i="3"/>
  <c r="M25" i="3"/>
  <c r="M24" i="3"/>
  <c r="M23" i="3"/>
  <c r="M22" i="3"/>
  <c r="M21" i="3"/>
  <c r="M20" i="3"/>
  <c r="M19" i="3"/>
  <c r="M18" i="3"/>
  <c r="M17" i="3"/>
  <c r="M16" i="3"/>
  <c r="M15" i="3"/>
  <c r="M14" i="3"/>
  <c r="M13" i="3"/>
  <c r="M12" i="3"/>
  <c r="M11" i="3"/>
  <c r="M10" i="3"/>
  <c r="M9" i="3"/>
  <c r="M8" i="3"/>
  <c r="M7" i="3"/>
  <c r="M6" i="3"/>
  <c r="M5" i="3"/>
  <c r="M4" i="3"/>
  <c r="M3" i="3"/>
  <c r="J27" i="3"/>
  <c r="J26" i="3"/>
  <c r="J25" i="3"/>
  <c r="J24" i="3"/>
  <c r="J23" i="3"/>
  <c r="J22" i="3"/>
  <c r="J21" i="3"/>
  <c r="J20" i="3"/>
  <c r="J19" i="3"/>
  <c r="J18" i="3"/>
  <c r="J17" i="3"/>
  <c r="J16" i="3"/>
  <c r="J15" i="3"/>
  <c r="J14" i="3"/>
  <c r="J13" i="3"/>
  <c r="J12" i="3"/>
  <c r="J11" i="3"/>
  <c r="J10" i="3"/>
  <c r="J9" i="3"/>
  <c r="J8" i="3"/>
  <c r="J7" i="3"/>
  <c r="J6" i="3"/>
  <c r="J5" i="3"/>
  <c r="J4" i="3"/>
  <c r="J3" i="3"/>
  <c r="D27" i="3"/>
  <c r="D26" i="3"/>
  <c r="D25" i="3"/>
  <c r="D24" i="3"/>
  <c r="D23" i="3"/>
  <c r="D22" i="3"/>
  <c r="D21" i="3"/>
  <c r="D20" i="3"/>
  <c r="D19" i="3"/>
  <c r="D18" i="3"/>
  <c r="D17" i="3"/>
  <c r="D16" i="3"/>
  <c r="D15" i="3"/>
  <c r="D14" i="3"/>
  <c r="D13" i="3"/>
  <c r="D12" i="3"/>
  <c r="D11" i="3"/>
  <c r="D10" i="3"/>
  <c r="D9" i="3"/>
  <c r="D8" i="3"/>
  <c r="D7" i="3"/>
  <c r="D6" i="3"/>
  <c r="D5" i="3"/>
  <c r="D4" i="3"/>
  <c r="D3" i="3"/>
  <c r="M2" i="3"/>
  <c r="J2" i="3"/>
  <c r="D2" i="3"/>
  <c r="BV29" i="4" l="1"/>
  <c r="BV3" i="4"/>
  <c r="BL28" i="3"/>
  <c r="BC28" i="3"/>
  <c r="AZ28" i="3"/>
  <c r="AQ28" i="3"/>
  <c r="BV27" i="3"/>
  <c r="AE28" i="3"/>
  <c r="AB28" i="3"/>
  <c r="BV4" i="3"/>
  <c r="BV3" i="3"/>
  <c r="BV2" i="3"/>
  <c r="BV26" i="3"/>
  <c r="BV20" i="3"/>
  <c r="BV13" i="3"/>
  <c r="BV11" i="3"/>
  <c r="P28" i="3"/>
  <c r="BV7" i="3"/>
  <c r="BV19" i="3"/>
  <c r="BV15" i="3"/>
  <c r="BV14" i="3"/>
  <c r="M28" i="3"/>
  <c r="BV25" i="3"/>
  <c r="BV24" i="3"/>
  <c r="BV23" i="3"/>
  <c r="BV22" i="3"/>
  <c r="BV21" i="3"/>
  <c r="BV18" i="3"/>
  <c r="BV17" i="3"/>
  <c r="BV16" i="3"/>
  <c r="BV12" i="3"/>
  <c r="BV10" i="3"/>
  <c r="BV9" i="3"/>
  <c r="BV8" i="3"/>
  <c r="BV6" i="3"/>
  <c r="G28" i="3"/>
  <c r="V28" i="3"/>
  <c r="S28" i="3"/>
  <c r="BV5" i="3"/>
  <c r="BU28" i="3"/>
  <c r="BR28" i="3"/>
  <c r="BI28" i="3"/>
  <c r="AW28" i="3"/>
  <c r="J28" i="3"/>
  <c r="BF28" i="3"/>
  <c r="Y28" i="3"/>
  <c r="BV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9021A63D-C036-4F68-8535-5DAA5A59816A}">
      <text>
        <r>
          <rPr>
            <b/>
            <sz val="9"/>
            <color indexed="81"/>
            <rFont val="Tahoma"/>
            <family val="2"/>
            <charset val="204"/>
          </rPr>
          <t>Natalya Mikhaylova:</t>
        </r>
        <r>
          <rPr>
            <sz val="9"/>
            <color indexed="81"/>
            <rFont val="Tahoma"/>
            <family val="2"/>
            <charset val="204"/>
          </rPr>
          <t xml:space="preserve">
пока что до 2035 потоки копированы так как нет понимания по перспективным</t>
        </r>
      </text>
    </comment>
    <comment ref="G1" authorId="0" shapeId="0" xr:uid="{B802A9ED-5D21-450F-B685-C793C7485955}">
      <text>
        <r>
          <rPr>
            <b/>
            <sz val="9"/>
            <color indexed="81"/>
            <rFont val="Tahoma"/>
            <family val="2"/>
            <charset val="204"/>
          </rPr>
          <t>Natalya Mikhaylova:</t>
        </r>
        <r>
          <rPr>
            <sz val="9"/>
            <color indexed="81"/>
            <rFont val="Tahoma"/>
            <family val="2"/>
            <charset val="204"/>
          </rPr>
          <t xml:space="preserve">
Масса (тонны) = (Объём (м³) × Плотность (кг/м³)) / 1000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A28B7BA0-4BBE-4EF6-90AC-0BB4008F797F}">
      <text>
        <r>
          <rPr>
            <b/>
            <sz val="9"/>
            <color indexed="81"/>
            <rFont val="Tahoma"/>
            <family val="2"/>
            <charset val="204"/>
          </rPr>
          <t>Natalya Mikhaylova:</t>
        </r>
        <r>
          <rPr>
            <sz val="9"/>
            <color indexed="81"/>
            <rFont val="Tahoma"/>
            <family val="2"/>
            <charset val="204"/>
          </rPr>
          <t xml:space="preserve">
пока что до 2035 потоки копированы так как нет понимания по перспективным</t>
        </r>
      </text>
    </comment>
    <comment ref="G1" authorId="0" shapeId="0" xr:uid="{31FE5247-EA28-4D39-9725-A4E89B90BE9E}">
      <text>
        <r>
          <rPr>
            <b/>
            <sz val="9"/>
            <color indexed="81"/>
            <rFont val="Tahoma"/>
            <family val="2"/>
            <charset val="204"/>
          </rPr>
          <t>Natalya Mikhaylova:</t>
        </r>
        <r>
          <rPr>
            <sz val="9"/>
            <color indexed="81"/>
            <rFont val="Tahoma"/>
            <family val="2"/>
            <charset val="204"/>
          </rPr>
          <t xml:space="preserve">
Масса (тонны) = (Объём (м³) × Плотность (кг/м³)) / 1000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6C9ACD43-A10B-46E3-A540-C674A57F4794}">
      <text>
        <r>
          <rPr>
            <b/>
            <sz val="9"/>
            <color indexed="81"/>
            <rFont val="Tahoma"/>
            <family val="2"/>
            <charset val="204"/>
          </rPr>
          <t>Natalya Mikhaylova:</t>
        </r>
        <r>
          <rPr>
            <sz val="9"/>
            <color indexed="81"/>
            <rFont val="Tahoma"/>
            <family val="2"/>
            <charset val="204"/>
          </rPr>
          <t xml:space="preserve">
Расчёт средней плотности. Согласно Правилам коммерческого учёта ТКО №505, средняя плотность рассчитывается как отношение объёма отходов, принятых от собственников, к массе таких отходов, переданных на объекты обработки, утилизации, обезвреживания и захоронения за последний календарный год. При отсутствии таких данных — как отношение установленного годового норматива накопления в объёмных показателях к годовому нормативу накопления по массе.</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Natalya Mikhaylova</author>
  </authors>
  <commentList>
    <comment ref="A1" authorId="0" shapeId="0" xr:uid="{0F8C77CE-4F95-4726-AEE5-2BD2202381B1}">
      <text>
        <r>
          <rPr>
            <b/>
            <sz val="9"/>
            <color indexed="81"/>
            <rFont val="Tahoma"/>
            <family val="2"/>
            <charset val="204"/>
          </rPr>
          <t>Natalya Mikhaylova:</t>
        </r>
        <r>
          <rPr>
            <sz val="9"/>
            <color indexed="81"/>
            <rFont val="Tahoma"/>
            <family val="2"/>
            <charset val="204"/>
          </rPr>
          <t xml:space="preserve">
Расчёт средней плотности. Согласно Правилам коммерческого учёта ТКО №505, средняя плотность рассчитывается как отношение объёма отходов, принятых от собственников, к массе таких отходов, переданных на объекты обработки, утилизации, обезвреживания и захоронения за последний календарный год. При отсутствии таких данных — как отношение установленного годового норматива накопления в объёмных показателях к годовому нормативу накопления по массе.</t>
        </r>
      </text>
    </comment>
  </commentList>
</comments>
</file>

<file path=xl/sharedStrings.xml><?xml version="1.0" encoding="utf-8"?>
<sst xmlns="http://schemas.openxmlformats.org/spreadsheetml/2006/main" count="1922" uniqueCount="443">
  <si>
    <t>Действующая схема потоков схема потоков</t>
  </si>
  <si>
    <t>Наименование муниципального образования</t>
  </si>
  <si>
    <t>Население всего, человек</t>
  </si>
  <si>
    <t>ИТОГО количество производимых отходов (куб.м.)</t>
  </si>
  <si>
    <t>ИТОГО количество производимых отходов (т)</t>
  </si>
  <si>
    <t>КГО, в т.ч. (куб.м.)</t>
  </si>
  <si>
    <t>КГО, в т.ч. (т)</t>
  </si>
  <si>
    <t>Объект накопления</t>
  </si>
  <si>
    <t>Объект перегрузки</t>
  </si>
  <si>
    <t>Объект обработки</t>
  </si>
  <si>
    <t>Объект энергетической утилизации</t>
  </si>
  <si>
    <t>Объект конечного размещения отходов</t>
  </si>
  <si>
    <t>Наименование</t>
  </si>
  <si>
    <t>Период использования</t>
  </si>
  <si>
    <t>Адрес</t>
  </si>
  <si>
    <t>Географические координаты</t>
  </si>
  <si>
    <t>Категория земель</t>
  </si>
  <si>
    <t xml:space="preserve">Тюменская область </t>
  </si>
  <si>
    <t>Городской округ город Тюмень</t>
  </si>
  <si>
    <t>МСЗ, мощностью 350000 т/г, ООО "ТЭО"</t>
  </si>
  <si>
    <t>г.Тюмень, 9 км Велижанского тракта,18 Б, 72:17:0705003:479</t>
  </si>
  <si>
    <t>57.249431, 65.736314</t>
  </si>
  <si>
    <t>Объект энергетической утилизации, котлы твердотопливные 3 600 т/г</t>
  </si>
  <si>
    <t>Полигон ТКО, ООО "ТЭО"</t>
  </si>
  <si>
    <t>г.Тюмень, 9 км Велижанского тракта,18 Б, 72:17:0705003:203</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</si>
  <si>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</si>
  <si>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57.249528, 65.745694</t>
  </si>
  <si>
    <t>Городской округ Голышмановский</t>
  </si>
  <si>
    <t>МСЗ, мощностью    25000 т/г, ООО "ТЭО"</t>
  </si>
  <si>
    <t>Ишимский МР, Дымковское с/п,    4-ый км автодороги Ишим-Бердюжье, 72:10:1310001:417</t>
  </si>
  <si>
    <t>56.106293, 69.332085</t>
  </si>
  <si>
    <t>Ишимский МР, Дымковское с/п,    4-ый км автодороги Ишим-Бердюжье, 72:10:1310001:436</t>
  </si>
  <si>
    <t>56.107167, 69.328278</t>
  </si>
  <si>
    <t>Бескозобовское сельское поселение</t>
  </si>
  <si>
    <t>Боровлянское сельское поселение</t>
  </si>
  <si>
    <t>Гладиловское сельское поселение</t>
  </si>
  <si>
    <t>Голышмановское сельское поселение</t>
  </si>
  <si>
    <t>Евсинское сельское поселение</t>
  </si>
  <si>
    <t>Земляновское сельское поселение</t>
  </si>
  <si>
    <t>Королевское сельское поселение</t>
  </si>
  <si>
    <t>Ламенское сельское поселение</t>
  </si>
  <si>
    <t>Малышенское сельское поселение</t>
  </si>
  <si>
    <t>Медведевское сельское поселение</t>
  </si>
  <si>
    <t>Ражевское сельское поселение</t>
  </si>
  <si>
    <t>Сельское поселение Голышманово</t>
  </si>
  <si>
    <t>Среднечирковское сельское поселение</t>
  </si>
  <si>
    <t>Усть-Ламенское сельское поселение</t>
  </si>
  <si>
    <t>Хмелевское сельское поселение</t>
  </si>
  <si>
    <t>Городской округ Заводоуковский</t>
  </si>
  <si>
    <t>МПС, мощностью 25000 т/г, ООО "ТЭО"</t>
  </si>
  <si>
    <t>г. Ялуторовск, 72:26:0301001:300</t>
  </si>
  <si>
    <t>56.651012, 66.235432</t>
  </si>
  <si>
    <t>Городской округ город Ишим</t>
  </si>
  <si>
    <t>Городской округ город Тобольск</t>
  </si>
  <si>
    <t>МСЗ, мощностью    40000 т/г, ООО "ТЭО"</t>
  </si>
  <si>
    <t>г.Тобольск, территория Восточный промышленный район-квартал 1, 20 а, строение 1, 72:24:0408001:500</t>
  </si>
  <si>
    <t>58.195816, 68.410022</t>
  </si>
  <si>
    <t>г.Тобольск, район ЗКСМ, 72:24:0408001:226</t>
  </si>
  <si>
    <t>58.196278, 68.407833</t>
  </si>
  <si>
    <t>Городской округ город Ялуторовск</t>
  </si>
  <si>
    <t>Абатский муниципальный район</t>
  </si>
  <si>
    <t>Абатское сельское поселение</t>
  </si>
  <si>
    <t>Банниковское сельское поселение</t>
  </si>
  <si>
    <t>Болдыревское сельское поселение</t>
  </si>
  <si>
    <t>Коневское сельское поселение</t>
  </si>
  <si>
    <t>Ленинское сельское поселение</t>
  </si>
  <si>
    <t>Майское сельское поселение</t>
  </si>
  <si>
    <t>Назаровское сельское поселение</t>
  </si>
  <si>
    <t>Ощепковское сельское поселение</t>
  </si>
  <si>
    <t>Партизанское сельское поселение</t>
  </si>
  <si>
    <t>Тушнолобовское сельское поселение</t>
  </si>
  <si>
    <t>Шевыринское сельское поселение</t>
  </si>
  <si>
    <t>Армизонский муниципальный район</t>
  </si>
  <si>
    <t>Армизонское сельское поселение</t>
  </si>
  <si>
    <t>Ивановское сельское поселение</t>
  </si>
  <si>
    <t>Калмакское сельское поселение</t>
  </si>
  <si>
    <t>Капралихинское сельское поселение</t>
  </si>
  <si>
    <t>Красноорловское сельское поселение</t>
  </si>
  <si>
    <t>Орловское сельское поселение</t>
  </si>
  <si>
    <t>Прохоровское сельское поселение</t>
  </si>
  <si>
    <t>Раздольское сельское поселение</t>
  </si>
  <si>
    <t>Южно-Дубровинское сельское поселение</t>
  </si>
  <si>
    <t>Аромашевский муниципальный район</t>
  </si>
  <si>
    <t>Аромашевское сельское поселение</t>
  </si>
  <si>
    <t>Кармацкое сельское поселение</t>
  </si>
  <si>
    <t>Кротовское сельское поселение</t>
  </si>
  <si>
    <t>Малиновское сельское поселение</t>
  </si>
  <si>
    <t>Малоскарединское сельское поселение</t>
  </si>
  <si>
    <t>Новоберёзовское сельское поселение</t>
  </si>
  <si>
    <t>Новопетровское сельское поселение</t>
  </si>
  <si>
    <t>Русаковское сельское поселение</t>
  </si>
  <si>
    <t>Слободчиковское сельское поселение</t>
  </si>
  <si>
    <t>Сорочкинское сельское поселение</t>
  </si>
  <si>
    <t>Юрминское сельское поселение</t>
  </si>
  <si>
    <t>Бердюжский муниципальный район</t>
  </si>
  <si>
    <t>Бердюжское сельское поселение</t>
  </si>
  <si>
    <t>Зарословское сельское поселение</t>
  </si>
  <si>
    <t>Истошинское сельское поселение</t>
  </si>
  <si>
    <t>Мелехинское сельское поселение</t>
  </si>
  <si>
    <t>Окуневское сельское поселение</t>
  </si>
  <si>
    <t>Пегановское сельское поселение</t>
  </si>
  <si>
    <t>Полозаозерское сельское поселение</t>
  </si>
  <si>
    <t>Рямовское сельское поселение</t>
  </si>
  <si>
    <t>Уктузское сельское поселение</t>
  </si>
  <si>
    <t>Вагайский муниципальный район</t>
  </si>
  <si>
    <t>Аксурское сельское поселение</t>
  </si>
  <si>
    <t>Бегишевское сельское поселение</t>
  </si>
  <si>
    <t>Вершинское сельское поселение</t>
  </si>
  <si>
    <t>Дубровинское сельское поселение</t>
  </si>
  <si>
    <t>Зареченское сельское поселение</t>
  </si>
  <si>
    <t>Казанское сельское поселение</t>
  </si>
  <si>
    <t>Карагайское сельское поселение</t>
  </si>
  <si>
    <t>Касьяновское сельское поселение</t>
  </si>
  <si>
    <t>Куларовское сельское поселение</t>
  </si>
  <si>
    <t>Первовагайское сельское поселение</t>
  </si>
  <si>
    <t>Первомайское сельское поселение</t>
  </si>
  <si>
    <t>Птицкое сельское поселение</t>
  </si>
  <si>
    <t>Супринское сельское поселение</t>
  </si>
  <si>
    <t>Тукузское сельское поселение</t>
  </si>
  <si>
    <t>Ушаковское сельское поселение</t>
  </si>
  <si>
    <t>Фатеевское сельское поселение</t>
  </si>
  <si>
    <t>Черноковское сельское поселение</t>
  </si>
  <si>
    <t>Шестовское сельское поселение</t>
  </si>
  <si>
    <t>Шишкинское сельское поселение</t>
  </si>
  <si>
    <t>Викуловский муниципальный район</t>
  </si>
  <si>
    <t>Балаганское сельское поселение</t>
  </si>
  <si>
    <t>Березинское сельское поселение</t>
  </si>
  <si>
    <t>Викуловское сельское поселение</t>
  </si>
  <si>
    <t>Ермаковское сельское поселение</t>
  </si>
  <si>
    <t>Калининское сельское поселение</t>
  </si>
  <si>
    <t>Каргалинское сельское поселение</t>
  </si>
  <si>
    <t>Коточиговское сельское поселение</t>
  </si>
  <si>
    <t>Нововяткинское сельское поселение</t>
  </si>
  <si>
    <t>Озёрнинское сельское поселение</t>
  </si>
  <si>
    <t>Поддубровинское сельское поселение</t>
  </si>
  <si>
    <t>Рябовское сельское поселение</t>
  </si>
  <si>
    <t>Сартамское сельское поселение</t>
  </si>
  <si>
    <t>Скрипкинское сельское поселение</t>
  </si>
  <si>
    <t>Чуртанское сельское поселение</t>
  </si>
  <si>
    <t>Исетский муниципальный район</t>
  </si>
  <si>
    <t>Архангельское сельское поселение</t>
  </si>
  <si>
    <t>Бархатовское сельское поселение</t>
  </si>
  <si>
    <t>Бобылевское сельское поселение</t>
  </si>
  <si>
    <t>Верхнебешкильское сельское поселение</t>
  </si>
  <si>
    <t>Верхнеингальское сельское поселение</t>
  </si>
  <si>
    <t>Денисовское сельское поселение</t>
  </si>
  <si>
    <t>Исетское сельское поселение</t>
  </si>
  <si>
    <t>Кировское сельское поселение</t>
  </si>
  <si>
    <t>Коммунаровское сельское поселение</t>
  </si>
  <si>
    <t>Красновское сельское поселение</t>
  </si>
  <si>
    <t>Мининское сельское поселение</t>
  </si>
  <si>
    <t>Рассветовское сельское поселение</t>
  </si>
  <si>
    <t>Рафайловское сельское поселение</t>
  </si>
  <si>
    <t>Слободобешкильское сельское поселение</t>
  </si>
  <si>
    <t>Солобоевское сельское поселение</t>
  </si>
  <si>
    <t>Шороховское сельское поселение</t>
  </si>
  <si>
    <t>Ишимский муниципальный район</t>
  </si>
  <si>
    <t>Боровское сельское поселение</t>
  </si>
  <si>
    <t>Бутусовское сельское поселение</t>
  </si>
  <si>
    <t>Второпесьяновское сельское поселение</t>
  </si>
  <si>
    <t>Гагаринское сельское поселение</t>
  </si>
  <si>
    <t>Десятовское сельское поселение</t>
  </si>
  <si>
    <t>Дымковское сельское поселение</t>
  </si>
  <si>
    <t>Карасульское сельское поселение</t>
  </si>
  <si>
    <t>Клепиковское сельское поселение</t>
  </si>
  <si>
    <t>Ларихинское сельское поселение</t>
  </si>
  <si>
    <t>Мизоновское сельское поселение</t>
  </si>
  <si>
    <t>Неволинское сельское поселение</t>
  </si>
  <si>
    <t>Новолоктинское сельское поселение</t>
  </si>
  <si>
    <t>Новотравнинское сельское поселение</t>
  </si>
  <si>
    <t>Пахомовское сельское поселение</t>
  </si>
  <si>
    <t>Первопесьяновское сельское поселение</t>
  </si>
  <si>
    <t>Плешковское сельское поселение</t>
  </si>
  <si>
    <t>Прокуткинское сельское поселение</t>
  </si>
  <si>
    <t>Равнецкое сельское поселение</t>
  </si>
  <si>
    <t>Стрехнинское сельское поселение</t>
  </si>
  <si>
    <t>Тоболовское сельское поселение</t>
  </si>
  <si>
    <t>Черемшанское сельское поселение</t>
  </si>
  <si>
    <t>Шаблыкинское сельское поселение</t>
  </si>
  <si>
    <t>Казанский муниципальный район</t>
  </si>
  <si>
    <t>Афонькинское сельское поселение</t>
  </si>
  <si>
    <t>Большеченчерское сельское поселение</t>
  </si>
  <si>
    <t>Большеярковское сельское поселение</t>
  </si>
  <si>
    <t>Гагарьевское сельское поселение</t>
  </si>
  <si>
    <t>Дубынское сельское поселение</t>
  </si>
  <si>
    <t>Ильинское сельское поселение</t>
  </si>
  <si>
    <t>Огнёвское сельское поселение</t>
  </si>
  <si>
    <t>Пешневское сельское поселение</t>
  </si>
  <si>
    <t>Смирновское сельское поселение</t>
  </si>
  <si>
    <t>Челюскинское сельское поселение</t>
  </si>
  <si>
    <t>Чирковское сельское поселение</t>
  </si>
  <si>
    <t>Яровское сельское поселение</t>
  </si>
  <si>
    <t>Нижнетавдинский муниципальный район</t>
  </si>
  <si>
    <t>Андрюшинское сельское поселение</t>
  </si>
  <si>
    <t>Антипинское сельское поселение</t>
  </si>
  <si>
    <t>Берёзовское сельское поселение</t>
  </si>
  <si>
    <t>Бухтальское сельское поселение</t>
  </si>
  <si>
    <t>Велижанское сельское поселение</t>
  </si>
  <si>
    <t>Искинское сельское поселение</t>
  </si>
  <si>
    <t>Канашское сельское поселение</t>
  </si>
  <si>
    <t>Ключевское сельское поселение</t>
  </si>
  <si>
    <t>Миясское сельское поселение</t>
  </si>
  <si>
    <t>Нижнетавдинское сельское поселение</t>
  </si>
  <si>
    <t>Новоникольское сельское поселение</t>
  </si>
  <si>
    <t>Новотроицкое сельское поселение</t>
  </si>
  <si>
    <t>Тавдинское сельское поселение</t>
  </si>
  <si>
    <t>Тарманское сельское поселение</t>
  </si>
  <si>
    <t>Тюневское сельское поселение</t>
  </si>
  <si>
    <t>Черепановское сельское поселение</t>
  </si>
  <si>
    <t>Чугунаевское сельское поселение</t>
  </si>
  <si>
    <t>Омутинский муниципальный район</t>
  </si>
  <si>
    <t>Большекрасноярское сельское поселение</t>
  </si>
  <si>
    <t>Вагайское сельское поселение</t>
  </si>
  <si>
    <t>Журавлевское сельское поселение</t>
  </si>
  <si>
    <t>Омутинское сельское поселение</t>
  </si>
  <si>
    <t>Ситниковское сельское поселение</t>
  </si>
  <si>
    <t>Шабановское сельское поселение</t>
  </si>
  <si>
    <t>Южно-Плетневское сельское поселение</t>
  </si>
  <si>
    <t>Сладковский муниципальный район</t>
  </si>
  <si>
    <t>Александровское сельское поселение</t>
  </si>
  <si>
    <t>Лопазновское сельское поселение</t>
  </si>
  <si>
    <t>Маслянское сельское поселение</t>
  </si>
  <si>
    <t>Менжинское сельское поселение</t>
  </si>
  <si>
    <t>Никулинское сельское поселение</t>
  </si>
  <si>
    <t>Новоандреевское сельское поселение</t>
  </si>
  <si>
    <t>Сладковское сельское поселение</t>
  </si>
  <si>
    <t>Степновское сельское поселение</t>
  </si>
  <si>
    <t>Усовское сельское поселение</t>
  </si>
  <si>
    <t>Сорокинский муниципальный район</t>
  </si>
  <si>
    <t>Ворсихинское сельское поселение</t>
  </si>
  <si>
    <t>Готопутовское сельское поселение</t>
  </si>
  <si>
    <t>Знаменщиковское сельское поселение</t>
  </si>
  <si>
    <t>Пинигинское сельское поселение</t>
  </si>
  <si>
    <t>Покровское сельское поселение</t>
  </si>
  <si>
    <t>Сорокинское сельское поселение</t>
  </si>
  <si>
    <t>Тобольский муниципальный район</t>
  </si>
  <si>
    <t>Абалакское сельское поселение</t>
  </si>
  <si>
    <t>Ачирское сельское поселение</t>
  </si>
  <si>
    <t>Байкаловское сельское поселение</t>
  </si>
  <si>
    <t>Башковское сельское поселение</t>
  </si>
  <si>
    <t>Булашовское сельское поселение</t>
  </si>
  <si>
    <t>Верхнеаремзянское сельское поселение</t>
  </si>
  <si>
    <t>Ворогушинское сельское поселение</t>
  </si>
  <si>
    <t>Дегтяревское сельское поселение</t>
  </si>
  <si>
    <t>Загваздинское сельское поселение</t>
  </si>
  <si>
    <t>Карачинское сельское поселение</t>
  </si>
  <si>
    <t>Кутарбитское сельское поселение</t>
  </si>
  <si>
    <t>Лайтамакское сельское поселение</t>
  </si>
  <si>
    <t>Малозоркальцевское сельское поселение</t>
  </si>
  <si>
    <t>Надцынское сельское поселение</t>
  </si>
  <si>
    <t>Овсянниковское сельское поселение</t>
  </si>
  <si>
    <t>Полуяновское сельское поселение</t>
  </si>
  <si>
    <t>Прииртышское сельское поселение</t>
  </si>
  <si>
    <t>Санниковское сельское поселение</t>
  </si>
  <si>
    <t>Сетовское сельское поселение</t>
  </si>
  <si>
    <t>Ушаровское сельское поселение</t>
  </si>
  <si>
    <t>Тюменский муниципальный район</t>
  </si>
  <si>
    <t>Богандинское сельское поселение</t>
  </si>
  <si>
    <t>Винзилинское сельское поселение</t>
  </si>
  <si>
    <t>Горьковское сельское поселение</t>
  </si>
  <si>
    <t>Ембаевское сельское поселение</t>
  </si>
  <si>
    <t>Каменское сельское поселение</t>
  </si>
  <si>
    <t>Каскаринское сельское поселение</t>
  </si>
  <si>
    <t>Кулаковское сельское поселение</t>
  </si>
  <si>
    <t>Мальковское сельское поселение</t>
  </si>
  <si>
    <t>Московское сельское поселение</t>
  </si>
  <si>
    <t>Муллашинское сельское поселение</t>
  </si>
  <si>
    <t>Наримановское сельское поселение</t>
  </si>
  <si>
    <t>Новотарманское сельское поселение</t>
  </si>
  <si>
    <t>Онохинское сельское поселение</t>
  </si>
  <si>
    <t>Переваловское сельское поселение</t>
  </si>
  <si>
    <t>Сельское поселение поселок Андреевский</t>
  </si>
  <si>
    <t>Сельское поселение поселок Боровский</t>
  </si>
  <si>
    <t>Салаирское сельское поселение</t>
  </si>
  <si>
    <t>Успенское сельское поселение</t>
  </si>
  <si>
    <t>Червишевское сельское поселение</t>
  </si>
  <si>
    <t>Чикчинское сельское поселение</t>
  </si>
  <si>
    <t>Уватский муниципальный район</t>
  </si>
  <si>
    <t>Площадка накопления</t>
  </si>
  <si>
    <t>2 этапа:                                  01 ноября - 31 декабря  01 марта - 31 мая</t>
  </si>
  <si>
    <t>с.Уват, 72:18:0607001:10</t>
  </si>
  <si>
    <t xml:space="preserve">59.159722, 68.895583 </t>
  </si>
  <si>
    <t>Алымское сельское поселение</t>
  </si>
  <si>
    <t>Горнослинкинское сельское поселение</t>
  </si>
  <si>
    <t>Демьянское сельское поселение</t>
  </si>
  <si>
    <t>Красноярское сельское поселение</t>
  </si>
  <si>
    <t>Межселенная территория Уватского муниципального района</t>
  </si>
  <si>
    <t>Осинниковское сельское поселение</t>
  </si>
  <si>
    <t>Соровое сельское поселение</t>
  </si>
  <si>
    <t>Тугаловское сельское поселение</t>
  </si>
  <si>
    <t>Туртасское сельское поселение</t>
  </si>
  <si>
    <t>Уватское сельское поселение</t>
  </si>
  <si>
    <t>Укинское сельское поселение</t>
  </si>
  <si>
    <t>Юровское сельское поселение</t>
  </si>
  <si>
    <t>Упоровский муниципальный район</t>
  </si>
  <si>
    <t>Буньковское сельское поселение</t>
  </si>
  <si>
    <t>Бызовское сельское поселение</t>
  </si>
  <si>
    <t>Видоновское сельское поселение</t>
  </si>
  <si>
    <t>Емуртлинское сельское поселение</t>
  </si>
  <si>
    <t>Ингалинское сельское поселение</t>
  </si>
  <si>
    <t>Коркинское сельское поселение</t>
  </si>
  <si>
    <t>Крашенининское сельское поселение</t>
  </si>
  <si>
    <t>Липихинское сельское поселение</t>
  </si>
  <si>
    <t>Нижнеманайское сельское поселение</t>
  </si>
  <si>
    <t>Пятковское сельское поселение</t>
  </si>
  <si>
    <t>Скородумское сельское поселение</t>
  </si>
  <si>
    <t>Суерское сельское поселение</t>
  </si>
  <si>
    <t>Упоровское сельское поселение</t>
  </si>
  <si>
    <t>Чернаковское сельское поселение</t>
  </si>
  <si>
    <t>Юргинский муниципальный район</t>
  </si>
  <si>
    <t>Агаракское сельское поселение</t>
  </si>
  <si>
    <t>Бушуевское сельское поселение</t>
  </si>
  <si>
    <t>Володинское сельское поселение</t>
  </si>
  <si>
    <t>Зоновское сельское поселение</t>
  </si>
  <si>
    <t>Лабинское сельское поселение</t>
  </si>
  <si>
    <t>Лесновское сельское поселение</t>
  </si>
  <si>
    <t>Новотаповское сельское поселение</t>
  </si>
  <si>
    <t>Северо-Плетневское сельское поселение</t>
  </si>
  <si>
    <t>Шипаковское сельское поселение</t>
  </si>
  <si>
    <t>Юргинское сельское поселение</t>
  </si>
  <si>
    <t>Ялуторовский муниципальный район</t>
  </si>
  <si>
    <t>Асланинское сельское поселение</t>
  </si>
  <si>
    <t>Беркутское сельское поселение</t>
  </si>
  <si>
    <t>Заводопетровское сельское поселение</t>
  </si>
  <si>
    <t>Зиновское сельское поселение</t>
  </si>
  <si>
    <t>Карабашское сельское поселение</t>
  </si>
  <si>
    <t>Киевское сельское поселение</t>
  </si>
  <si>
    <t>Коктюльское сельское поселение</t>
  </si>
  <si>
    <t>Новоатьяловское сельское поселение</t>
  </si>
  <si>
    <t>Памятнинское сельское поселение</t>
  </si>
  <si>
    <t>Петелинское сельское поселение</t>
  </si>
  <si>
    <t>Ревдинское сельское поселение</t>
  </si>
  <si>
    <t>Сингульское сельское поселение</t>
  </si>
  <si>
    <t>Старокавдыкское сельское поселение</t>
  </si>
  <si>
    <t>Хохловское сельское поселение</t>
  </si>
  <si>
    <t>Ярковский муниципальный район</t>
  </si>
  <si>
    <t>Аксаринское сельское поселение</t>
  </si>
  <si>
    <t>Гилёвское сельское поселение</t>
  </si>
  <si>
    <t>Иевлевское сельское поселение</t>
  </si>
  <si>
    <t>Караульноярское сельское поселение</t>
  </si>
  <si>
    <t>Маранское сельское поселение</t>
  </si>
  <si>
    <t>Новоалександровское сельское поселение</t>
  </si>
  <si>
    <t>Плехановское сельское поселение</t>
  </si>
  <si>
    <t>Староалександровское сельское поселение</t>
  </si>
  <si>
    <t>Усальское сельское поселение</t>
  </si>
  <si>
    <t>Щетковское сельское поселение</t>
  </si>
  <si>
    <t>Ярковское сельское поселение</t>
  </si>
  <si>
    <t>ПРИЛОЖЕНИЕ 4.1.</t>
  </si>
  <si>
    <t>Год</t>
  </si>
  <si>
    <t>Наименование начальной точки маршрута
(указывается наименование муниципального образования или описание части муниципального образования, в которых расположены источники (группы источников) образования отходов, или наименование объекта обработки, утилизации, обезвреживания, размещения твердых коммунальных отходов, или наименование перегрузочной станции, с которых осуществляется транспортирование твердых коммунальных отходов, или наименование субъекта Российской Федерации, от границ которого осуществляется транспортирование твердых коммунальных отходов в случае заключения между субъектами Российской Федерации соглашения)</t>
  </si>
  <si>
    <t>Наименование конечной точки маршрута
(указывается наименование объекта обработки, утилизации, обезвреживания,
размещения твердых коммунальных отходов или перегрузочной станции, на который осуществляется транспортирование твердых коммунальных отходов, или наименование
субъекта Российской Федерации, до границ которого осуществляется
транспортирование твердых коммунальных отходов в случае
заключения между субъектами Российской Федерации соглашения)</t>
  </si>
  <si>
    <t>Расчетная протяженность маршрута, километров</t>
  </si>
  <si>
    <t>Расчетная масса транспортируемых твердых коммунальных отходов, тыс. тонн</t>
  </si>
  <si>
    <t>Информация о доступности маршрута круглый год</t>
  </si>
  <si>
    <t xml:space="preserve">Расчетная работа по транспортированию твердых коммунальных отходов, тыс. тонно-километров
</t>
  </si>
  <si>
    <t>Наименование зоны деятельности регионального оператора по обращению с твердыми коммунальными отходами</t>
  </si>
  <si>
    <t>ООО "ТЭО"</t>
  </si>
  <si>
    <t>Круглогодично</t>
  </si>
  <si>
    <t xml:space="preserve">Городской округ город Тюмень </t>
  </si>
  <si>
    <t xml:space="preserve">Городской округ город Тобольск </t>
  </si>
  <si>
    <t>Муниципальный район Голышмановский</t>
  </si>
  <si>
    <t>Муниципальный район Заводоуковский</t>
  </si>
  <si>
    <t xml:space="preserve">Муниципальный район Абатский </t>
  </si>
  <si>
    <t xml:space="preserve">Муниципальный район Армизонский </t>
  </si>
  <si>
    <t xml:space="preserve">Муниципальный район Аромашевский </t>
  </si>
  <si>
    <t xml:space="preserve">Муниципальный район Бердюжский </t>
  </si>
  <si>
    <t xml:space="preserve">Муниципальный район Вагайский </t>
  </si>
  <si>
    <t>Муниципальный район Викуловский</t>
  </si>
  <si>
    <t xml:space="preserve">Муниципальный район Исетский </t>
  </si>
  <si>
    <t xml:space="preserve">Муниципальный район Ишимский </t>
  </si>
  <si>
    <t xml:space="preserve">Муниципальный район Казанский </t>
  </si>
  <si>
    <t xml:space="preserve">Муниципальный район Нижнетавдинский </t>
  </si>
  <si>
    <t xml:space="preserve">Муниципальный район Омутинский </t>
  </si>
  <si>
    <t xml:space="preserve">Муниципальный район Сладковский </t>
  </si>
  <si>
    <t xml:space="preserve">Муниципальный район Сорокинский </t>
  </si>
  <si>
    <t xml:space="preserve">Муниципальный район Тобольский </t>
  </si>
  <si>
    <t xml:space="preserve">Муниципальный район Тюменский </t>
  </si>
  <si>
    <t xml:space="preserve">Муниципальный район Уватский </t>
  </si>
  <si>
    <t xml:space="preserve">Муниципальный район Упоровский </t>
  </si>
  <si>
    <t xml:space="preserve">Муниципальный район Юргинский </t>
  </si>
  <si>
    <t xml:space="preserve">Муниципальный район Ялуторовский </t>
  </si>
  <si>
    <t xml:space="preserve">Муниципальный район Ярковский </t>
  </si>
  <si>
    <t>МКД чел</t>
  </si>
  <si>
    <t>Норматив накопления твердых коммунальных отходов куб. м в год</t>
  </si>
  <si>
    <t>Итого</t>
  </si>
  <si>
    <t xml:space="preserve">ИЖС </t>
  </si>
  <si>
    <t>Административные, офисные учереждения</t>
  </si>
  <si>
    <t>Магазин непродовольственных товаров</t>
  </si>
  <si>
    <t>Магазины</t>
  </si>
  <si>
    <t>Рынки промтоварные, торговые центры</t>
  </si>
  <si>
    <t>Гаражи, парковки закрытого типа, автостоянки</t>
  </si>
  <si>
    <t>Дошкольные образовательные учреждения</t>
  </si>
  <si>
    <t>Общеобразовательные учреждения</t>
  </si>
  <si>
    <t>Иные учреждения, осуществляющие образовательный процесс</t>
  </si>
  <si>
    <t>Предприятия общественного питания стационарные</t>
  </si>
  <si>
    <t>Предприятия общественного питания нестационарные</t>
  </si>
  <si>
    <t>Мастерские и ателье</t>
  </si>
  <si>
    <t>Гостиницы (коллективные средства размещения), расположенные в многоквартирных домах</t>
  </si>
  <si>
    <t>Гостиницы, пансионаты, дома отдыха, туристические базы,</t>
  </si>
  <si>
    <t>Кладбища</t>
  </si>
  <si>
    <t>Садоводческие некоммерческие товарищества</t>
  </si>
  <si>
    <t>Клубы, кинотеатры, концертные залы, театры, цирки</t>
  </si>
  <si>
    <t>Библиотеки, архивы</t>
  </si>
  <si>
    <t>Выставочные залы, музеи</t>
  </si>
  <si>
    <t>Спортивные арены, стадионы</t>
  </si>
  <si>
    <t>Спортивные клубы, центры, комплексы</t>
  </si>
  <si>
    <t>Парикмахерские, косметические салоны, салоны красоты</t>
  </si>
  <si>
    <t>Нестационарные торговые объекты                                                                   Павильоны</t>
  </si>
  <si>
    <t>Всего по МР</t>
  </si>
  <si>
    <t>Плотность</t>
  </si>
  <si>
    <t>м3</t>
  </si>
  <si>
    <t>тонны</t>
  </si>
  <si>
    <t>Всего по МР м3</t>
  </si>
  <si>
    <t>Всего по МР тонн</t>
  </si>
  <si>
    <t>Мусороперегрузочная станция г. Ялуторовск</t>
  </si>
  <si>
    <t>Мусоросортировочный завод г. Тюмень</t>
  </si>
  <si>
    <t>Мусоросортировочный завод г. Ишим</t>
  </si>
  <si>
    <t>Мусоросортировочный завод г. Тобольск</t>
  </si>
  <si>
    <t>Мусоросортировочный завод г. Тюмень/Полигон ТКО, ООО "ТЭО" г. Тюмень</t>
  </si>
  <si>
    <t>Полигон ТКО, ООО "ТЭО" г. Тюмень</t>
  </si>
  <si>
    <t>Полигон ТКО, ООО "ТЭО" г. Ишим</t>
  </si>
  <si>
    <t>Полигон ТКО, ООО "ТЭО" г. Тобольск</t>
  </si>
  <si>
    <t>Городской округ город Кызыл</t>
  </si>
  <si>
    <t>Городской округ город Ак-Довурак</t>
  </si>
  <si>
    <t>Дзун-Хемчикский муниципальный район</t>
  </si>
  <si>
    <t>Кызылский муниципальный район</t>
  </si>
  <si>
    <t>Пий-Хемский муниципальный район</t>
  </si>
  <si>
    <t>Улуг-Хемский муниципальный район</t>
  </si>
  <si>
    <t>Полигон ТКО г. Кызыл</t>
  </si>
  <si>
    <t>Бай-Тайгинский муниципальный район - сельское население</t>
  </si>
  <si>
    <t>Барун-Хемчикский муниципальный район - сельское население</t>
  </si>
  <si>
    <t>Каа-Хемский муниципальный район - сельское население</t>
  </si>
  <si>
    <t>Монгун-Тайгинский муниципальный район - сельское население</t>
  </si>
  <si>
    <t>Овюрский муниципальный район - сельское население</t>
  </si>
  <si>
    <t xml:space="preserve">Сут-Хольский муниципальный район - сельское население </t>
  </si>
  <si>
    <t>Тандинский муниципальный район - сельское население</t>
  </si>
  <si>
    <t>Тере-Хольский муниципальный район - сельское население</t>
  </si>
  <si>
    <t>Тес-Хемский муниципальный район - сельское население</t>
  </si>
  <si>
    <t>Тоджинский муниципальный район - сельское население</t>
  </si>
  <si>
    <t>Чаа-Хольский муниципальный район - сельское население</t>
  </si>
  <si>
    <t>Чеди-Хольский муниципальный район - сельское население</t>
  </si>
  <si>
    <t>Эрзинский муниципальный район - сельское население</t>
  </si>
  <si>
    <t>Государственное унитарное предприятие «Транспортный сервис и проект» (ГУП «ТСП»)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</si>
</sst>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_-;_-@_-"/>
  </numFmts>
  <fonts count="23" x14ac:knownFonts="1">
    <font>
      <sz val="11"/>
      <color rgb="FF000000"/>
      <name val="Calibri"/>
      <family val="2"/>
      <charset val="1"/>
    </font>
    <font>
      <sz val="10"/>
      <color rgb="FF000000"/>
      <name val="Arial"/>
      <family val="2"/>
      <charset val="204"/>
    </font>
    <font>
      <u/>
      <sz val="11"/>
      <color rgb="FF0463C1"/>
      <name val="Calibri"/>
      <family val="2"/>
      <charset val="204"/>
    </font>
    <font>
      <u/>
      <sz val="11"/>
      <color rgb="FF0000FF"/>
      <name val="Calibri"/>
      <family val="2"/>
      <charset val="204"/>
    </font>
    <font>
      <sz val="12"/>
      <color rgb="FF000000"/>
      <name val="Arial"/>
      <family val="2"/>
      <charset val="204"/>
    </font>
    <font>
      <sz val="11"/>
      <color rgb="FF000000"/>
      <name val="Calibri"/>
      <family val="2"/>
      <charset val="204"/>
    </font>
    <font>
      <sz val="10"/>
      <name val="Arial"/>
      <family val="2"/>
      <charset val="204"/>
    </font>
    <font>
      <sz val="12"/>
      <color rgb="FF000000"/>
      <name val="Calibri"/>
      <family val="2"/>
      <charset val="204"/>
    </font>
    <font>
      <sz val="11"/>
      <name val="Calibri"/>
      <family val="2"/>
      <charset val="204"/>
    </font>
    <font>
      <b/>
      <i/>
      <sz val="14"/>
      <color rgb="FF000000"/>
      <name val="Source Sans Pro"/>
      <family val="2"/>
      <charset val="204"/>
    </font>
    <font>
      <sz val="16"/>
      <color rgb="FF000000"/>
      <name val="Calibri"/>
      <family val="2"/>
      <charset val="1"/>
    </font>
    <font>
      <b/>
      <sz val="18"/>
      <color rgb="FF000000"/>
      <name val="Calibri"/>
      <family val="2"/>
      <charset val="204"/>
    </font>
    <font>
      <sz val="12"/>
      <color rgb="FF000000"/>
      <name val="Calibri"/>
      <family val="2"/>
      <charset val="1"/>
    </font>
    <font>
      <sz val="12"/>
      <name val="Calibri"/>
      <family val="2"/>
      <charset val="204"/>
    </font>
    <font>
      <b/>
      <sz val="14"/>
      <name val="Calibri"/>
      <family val="2"/>
      <charset val="204"/>
    </font>
    <font>
      <b/>
      <sz val="14"/>
      <color rgb="FF000000"/>
      <name val="Calibri"/>
      <family val="2"/>
      <charset val="204"/>
    </font>
    <font>
      <sz val="11"/>
      <color rgb="FF000000"/>
      <name val="Times New Roman"/>
      <family val="1"/>
      <charset val="204"/>
    </font>
    <font>
      <sz val="12"/>
      <color rgb="FF000000"/>
      <name val="Times New Roman"/>
      <family val="1"/>
      <charset val="204"/>
    </font>
    <font>
      <b/>
      <sz val="11"/>
      <color rgb="FF000000"/>
      <name val="Calibri"/>
      <family val="2"/>
      <charset val="204"/>
    </font>
    <font>
      <b/>
      <sz val="11"/>
      <name val="Calibri"/>
      <family val="2"/>
      <charset val="204"/>
    </font>
    <font>
      <sz val="11"/>
      <color rgb="FF000000"/>
      <name val="Calibri"/>
      <family val="2"/>
      <charset val="1"/>
    </font>
    <font>
      <sz val="9"/>
      <color indexed="81"/>
      <name val="Tahoma"/>
      <family val="2"/>
      <charset val="204"/>
    </font>
    <font>
      <b/>
      <sz val="9"/>
      <color indexed="81"/>
      <name val="Tahoma"/>
      <family val="2"/>
      <charset val="204"/>
    </font>
  </fonts>
  <fills count="8">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1">
    <xf numFmtId="0" fontId="0" fillId="0" borderId="0"/>
    <xf numFmtId="0" fontId="1" fillId="0" borderId="0">
      <protection locked="0"/>
    </xf>
    <xf numFmtId="0" fontId="2" fillId="0" borderId="0">
      <alignment vertical="top"/>
      <protection locked="0"/>
    </xf>
    <xf numFmtId="0" fontId="3"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1" fillId="0" borderId="0">
      <protection locked="0"/>
    </xf>
    <xf numFmtId="0" fontId="20" fillId="0" borderId="0"/>
    <xf numFmtId="0" fontId="20" fillId="0" borderId="0" applyBorder="0" applyProtection="0"/>
    <xf numFmtId="0" fontId="20" fillId="0" borderId="0" applyBorder="0" applyProtection="0"/>
    <xf numFmtId="0" fontId="4" fillId="0" borderId="0"/>
    <xf numFmtId="0" fontId="5" fillId="0" borderId="0"/>
    <xf numFmtId="0" fontId="1" fillId="0" borderId="0">
      <protection locked="0"/>
    </xf>
    <xf numFmtId="0" fontId="6" fillId="0" borderId="0"/>
    <xf numFmtId="0" fontId="7" fillId="0" borderId="0">
      <protection locked="0"/>
    </xf>
    <xf numFmtId="0" fontId="20" fillId="0" borderId="0" applyBorder="0" applyProtection="0"/>
    <xf numFmtId="0" fontId="8" fillId="0" borderId="0">
      <alignment vertical="center"/>
    </xf>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xf numFmtId="164" fontId="5" fillId="0" borderId="0">
      <alignment vertical="top"/>
      <protection locked="0"/>
    </xf>
  </cellStyleXfs>
  <cellXfs count="80">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9" fillId="0" borderId="1" xfId="0" applyFont="1" applyBorder="1" applyAlignment="1">
      <alignment horizontal="center" vertical="center"/>
    </xf>
    <xf numFmtId="0" fontId="0" fillId="0" borderId="1" xfId="0" applyFont="1" applyBorder="1" applyAlignment="1">
      <alignment horizontal="center" vertical="center" wrapText="1"/>
    </xf>
    <xf numFmtId="0" fontId="13" fillId="2" borderId="1" xfId="19"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0" borderId="0" xfId="0" applyFont="1" applyAlignment="1">
      <alignment horizontal="center" vertical="center"/>
    </xf>
    <xf numFmtId="0" fontId="14"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8" fillId="3" borderId="1" xfId="19" applyFont="1" applyFill="1" applyBorder="1" applyAlignment="1">
      <alignment horizontal="center" vertical="center" wrapText="1"/>
    </xf>
    <xf numFmtId="0" fontId="5" fillId="3" borderId="1" xfId="0" applyFont="1" applyFill="1" applyBorder="1" applyAlignment="1">
      <alignment horizontal="center" vertical="center"/>
    </xf>
    <xf numFmtId="0" fontId="15" fillId="0" borderId="0" xfId="0" applyFont="1" applyAlignment="1">
      <alignment horizontal="center" vertical="center"/>
    </xf>
    <xf numFmtId="0" fontId="0" fillId="0" borderId="1" xfId="0" applyFont="1"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16" fillId="3" borderId="1" xfId="19" applyFont="1" applyFill="1" applyBorder="1" applyAlignment="1">
      <alignment horizontal="center" vertical="center" wrapText="1" shrinkToFit="1"/>
    </xf>
    <xf numFmtId="0" fontId="5" fillId="3" borderId="3" xfId="0" applyFont="1" applyFill="1" applyBorder="1" applyAlignment="1">
      <alignment horizontal="center" vertical="center" wrapText="1"/>
    </xf>
    <xf numFmtId="0" fontId="17" fillId="3" borderId="1" xfId="19" applyFont="1" applyFill="1" applyBorder="1" applyAlignment="1">
      <alignment vertical="center" wrapText="1" shrinkToFit="1"/>
    </xf>
    <xf numFmtId="0" fontId="9" fillId="0" borderId="1" xfId="0" applyFont="1" applyBorder="1" applyAlignment="1">
      <alignment horizontal="center" vertical="center" wrapText="1"/>
    </xf>
    <xf numFmtId="0" fontId="18" fillId="0" borderId="1" xfId="0" applyFont="1" applyBorder="1"/>
    <xf numFmtId="0" fontId="5" fillId="0" borderId="4" xfId="0" applyFont="1" applyBorder="1" applyAlignment="1">
      <alignment horizontal="center" vertical="center" wrapText="1"/>
    </xf>
    <xf numFmtId="0" fontId="14" fillId="3" borderId="1" xfId="0" applyFont="1" applyFill="1" applyBorder="1" applyAlignment="1">
      <alignment horizontal="center" vertical="center" wrapText="1"/>
    </xf>
    <xf numFmtId="0" fontId="19" fillId="0" borderId="1" xfId="0" applyFont="1" applyBorder="1"/>
    <xf numFmtId="0" fontId="0" fillId="0" borderId="1" xfId="0" applyFont="1" applyBorder="1" applyAlignment="1">
      <alignment vertical="center"/>
    </xf>
    <xf numFmtId="0" fontId="5"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1" xfId="0" applyFont="1" applyFill="1" applyBorder="1" applyAlignment="1">
      <alignment vertical="center"/>
    </xf>
    <xf numFmtId="0" fontId="18"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8" fillId="2" borderId="1" xfId="19" applyFont="1" applyFill="1" applyBorder="1" applyAlignment="1">
      <alignment horizontal="center" vertical="center" wrapText="1"/>
    </xf>
    <xf numFmtId="0" fontId="0" fillId="2" borderId="0" xfId="0" applyFill="1"/>
    <xf numFmtId="0" fontId="5" fillId="0" borderId="3" xfId="0" applyFont="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5" fillId="0" borderId="4" xfId="0" applyFont="1" applyBorder="1" applyAlignment="1">
      <alignment vertical="center" wrapText="1"/>
    </xf>
    <xf numFmtId="0" fontId="5" fillId="0" borderId="1" xfId="0" applyFont="1" applyBorder="1"/>
    <xf numFmtId="0" fontId="5" fillId="3" borderId="2" xfId="0" applyFont="1" applyFill="1" applyBorder="1" applyAlignment="1">
      <alignment horizontal="center" vertical="center" wrapText="1"/>
    </xf>
    <xf numFmtId="0" fontId="0" fillId="0" borderId="0" xfId="0"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0" fillId="4" borderId="0" xfId="0" applyFill="1" applyAlignment="1">
      <alignment horizontal="center" vertical="center" wrapText="1"/>
    </xf>
    <xf numFmtId="0" fontId="16"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5" borderId="0" xfId="0" applyFill="1" applyAlignment="1">
      <alignment horizontal="center" vertical="center" wrapText="1"/>
    </xf>
    <xf numFmtId="0" fontId="16"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16"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vertical="center" wrapText="1"/>
    </xf>
    <xf numFmtId="0" fontId="16"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0" xfId="0" applyFill="1" applyAlignment="1">
      <alignment horizontal="center" vertical="center" wrapText="1"/>
    </xf>
    <xf numFmtId="0" fontId="16" fillId="0" borderId="0" xfId="0" applyFont="1" applyBorder="1" applyAlignment="1">
      <alignment horizontal="center" vertical="center" wrapText="1"/>
    </xf>
    <xf numFmtId="0" fontId="0" fillId="0" borderId="0" xfId="0" applyBorder="1" applyAlignment="1">
      <alignment horizontal="center" vertical="center" wrapText="1"/>
    </xf>
    <xf numFmtId="0" fontId="0" fillId="4" borderId="0" xfId="0" applyFill="1" applyBorder="1" applyAlignment="1">
      <alignment horizontal="center" vertical="center" wrapText="1"/>
    </xf>
    <xf numFmtId="0" fontId="0" fillId="5" borderId="0" xfId="0" applyFill="1" applyBorder="1" applyAlignment="1">
      <alignment horizontal="center" vertical="center" wrapText="1"/>
    </xf>
    <xf numFmtId="0" fontId="16"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0" xfId="0" applyFill="1" applyAlignment="1">
      <alignment horizontal="center" vertical="center" wrapText="1"/>
    </xf>
    <xf numFmtId="0" fontId="16" fillId="5" borderId="2" xfId="0" applyFont="1" applyFill="1" applyBorder="1" applyAlignment="1">
      <alignment horizontal="center" vertical="center" wrapText="1"/>
    </xf>
    <xf numFmtId="0" fontId="13" fillId="0" borderId="1" xfId="19" applyFont="1" applyBorder="1" applyAlignment="1">
      <alignment horizontal="center" vertical="center" wrapText="1"/>
    </xf>
    <xf numFmtId="0" fontId="11" fillId="0" borderId="0" xfId="0" applyFont="1" applyBorder="1" applyAlignment="1">
      <alignment horizontal="center" vertical="center"/>
    </xf>
    <xf numFmtId="0" fontId="9"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2" fillId="0" borderId="1" xfId="0" applyFont="1" applyBorder="1" applyAlignment="1">
      <alignment horizontal="center" vertical="center"/>
    </xf>
  </cellXfs>
  <cellStyles count="31">
    <cellStyle name="Normal" xfId="1" xr:uid="{00000000-0005-0000-0000-000006000000}"/>
    <cellStyle name="Гиперссылка" xfId="2" xr:uid="{00000000-0005-0000-0000-000007000000}"/>
    <cellStyle name="Гиперссылка 2" xfId="3" xr:uid="{00000000-0005-0000-0000-000008000000}"/>
    <cellStyle name="Обычный" xfId="0" builtinId="0"/>
    <cellStyle name="Обычный 10" xfId="4" xr:uid="{00000000-0005-0000-0000-000009000000}"/>
    <cellStyle name="Обычный 11" xfId="5" xr:uid="{00000000-0005-0000-0000-00000A000000}"/>
    <cellStyle name="Обычный 12" xfId="6" xr:uid="{00000000-0005-0000-0000-00000B000000}"/>
    <cellStyle name="Обычный 13" xfId="7" xr:uid="{00000000-0005-0000-0000-00000C000000}"/>
    <cellStyle name="Обычный 14" xfId="8" xr:uid="{00000000-0005-0000-0000-00000D000000}"/>
    <cellStyle name="Обычный 15" xfId="9" xr:uid="{00000000-0005-0000-0000-00000E000000}"/>
    <cellStyle name="Обычный 16" xfId="10" xr:uid="{00000000-0005-0000-0000-00000F000000}"/>
    <cellStyle name="Обычный 17" xfId="11" xr:uid="{00000000-0005-0000-0000-000010000000}"/>
    <cellStyle name="Обычный 18" xfId="12" xr:uid="{00000000-0005-0000-0000-000011000000}"/>
    <cellStyle name="Обычный 19" xfId="13" xr:uid="{00000000-0005-0000-0000-000012000000}"/>
    <cellStyle name="Обычный 2" xfId="14" xr:uid="{00000000-0005-0000-0000-000013000000}"/>
    <cellStyle name="Обычный 2 2" xfId="15" xr:uid="{00000000-0005-0000-0000-000014000000}"/>
    <cellStyle name="Обычный 20" xfId="16" xr:uid="{00000000-0005-0000-0000-000015000000}"/>
    <cellStyle name="Обычный 21" xfId="17" xr:uid="{00000000-0005-0000-0000-000016000000}"/>
    <cellStyle name="Обычный 22" xfId="18" xr:uid="{00000000-0005-0000-0000-000017000000}"/>
    <cellStyle name="Обычный 23" xfId="19" xr:uid="{00000000-0005-0000-0000-000018000000}"/>
    <cellStyle name="Обычный 3" xfId="20" xr:uid="{00000000-0005-0000-0000-000019000000}"/>
    <cellStyle name="Обычный 3 2" xfId="21" xr:uid="{00000000-0005-0000-0000-00001A000000}"/>
    <cellStyle name="Обычный 3 3" xfId="22" xr:uid="{00000000-0005-0000-0000-00001B000000}"/>
    <cellStyle name="Обычный 4" xfId="23" xr:uid="{00000000-0005-0000-0000-00001C000000}"/>
    <cellStyle name="Обычный 4 2" xfId="24" xr:uid="{00000000-0005-0000-0000-00001D000000}"/>
    <cellStyle name="Обычный 5" xfId="25" xr:uid="{00000000-0005-0000-0000-00001E000000}"/>
    <cellStyle name="Обычный 6" xfId="26" xr:uid="{00000000-0005-0000-0000-00001F000000}"/>
    <cellStyle name="Обычный 7" xfId="27" xr:uid="{00000000-0005-0000-0000-000020000000}"/>
    <cellStyle name="Обычный 8" xfId="28" xr:uid="{00000000-0005-0000-0000-000021000000}"/>
    <cellStyle name="Обычный 9" xfId="29" xr:uid="{00000000-0005-0000-0000-000022000000}"/>
    <cellStyle name="Финансовый 2" xfId="30" xr:uid="{00000000-0005-0000-0000-00002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4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322"/>
  <sheetViews>
    <sheetView view="pageBreakPreview" zoomScale="70" zoomScaleNormal="82" zoomScaleSheetLayoutView="70" zoomScalePageLayoutView="45" workbookViewId="0">
      <pane xSplit="2" ySplit="5" topLeftCell="C40" activePane="bottomRight" state="frozen"/>
      <selection pane="topRight" activeCell="H1" sqref="H1"/>
      <selection pane="bottomLeft" activeCell="A6" sqref="A6"/>
      <selection pane="bottomRight" activeCell="E3" sqref="E3"/>
    </sheetView>
  </sheetViews>
  <sheetFormatPr defaultColWidth="8.7109375" defaultRowHeight="18.75" outlineLevelRow="1" x14ac:dyDescent="0.25"/>
  <cols>
    <col min="1" max="1" width="8.85546875" style="1" customWidth="1"/>
    <col min="2" max="2" width="54.140625" customWidth="1"/>
    <col min="3" max="3" width="16.28515625" customWidth="1"/>
    <col min="4" max="4" width="20.7109375" customWidth="1"/>
    <col min="5" max="5" width="21" customWidth="1"/>
    <col min="6" max="6" width="20.7109375" customWidth="1"/>
    <col min="7" max="7" width="19.140625" customWidth="1"/>
    <col min="8" max="8" width="22.5703125" customWidth="1"/>
    <col min="9" max="9" width="21.85546875" customWidth="1"/>
    <col min="10" max="11" width="24.140625" customWidth="1"/>
    <col min="12" max="12" width="21.140625" customWidth="1"/>
    <col min="13" max="13" width="22.28515625" customWidth="1"/>
    <col min="14" max="14" width="21.7109375" customWidth="1"/>
    <col min="15" max="15" width="22" customWidth="1"/>
    <col min="16" max="16" width="32.42578125" customWidth="1"/>
    <col min="17" max="17" width="22.7109375" customWidth="1"/>
    <col min="18" max="18" width="22.5703125" customWidth="1"/>
    <col min="19" max="20" width="25.85546875" customWidth="1"/>
    <col min="21" max="21" width="20.7109375" customWidth="1"/>
    <col min="22" max="22" width="25.42578125" customWidth="1"/>
    <col min="23" max="23" width="50.140625" customWidth="1"/>
    <col min="24" max="24" width="23.85546875" customWidth="1"/>
  </cols>
  <sheetData>
    <row r="2" spans="1:24" ht="45" customHeight="1" x14ac:dyDescent="0.25">
      <c r="B2" s="2" t="s">
        <v>347</v>
      </c>
      <c r="E2">
        <f>0.56/44.06</f>
        <v>1.2709940989559692E-2</v>
      </c>
      <c r="M2" s="75" t="s">
        <v>0</v>
      </c>
      <c r="N2" s="75"/>
      <c r="O2" s="75"/>
      <c r="P2" s="75"/>
      <c r="Q2" s="75"/>
    </row>
    <row r="4" spans="1:24" ht="33.75" customHeight="1" x14ac:dyDescent="0.25">
      <c r="A4" s="76"/>
      <c r="B4" s="77" t="s">
        <v>1</v>
      </c>
      <c r="C4" s="78" t="s">
        <v>2</v>
      </c>
      <c r="D4" s="78" t="s">
        <v>3</v>
      </c>
      <c r="E4" s="78" t="s">
        <v>4</v>
      </c>
      <c r="F4" s="78" t="s">
        <v>5</v>
      </c>
      <c r="G4" s="78" t="s">
        <v>6</v>
      </c>
      <c r="H4" s="78" t="s">
        <v>7</v>
      </c>
      <c r="I4" s="78"/>
      <c r="J4" s="78"/>
      <c r="K4" s="78"/>
      <c r="L4" s="79" t="s">
        <v>8</v>
      </c>
      <c r="M4" s="79"/>
      <c r="N4" s="79"/>
      <c r="O4" s="74" t="s">
        <v>9</v>
      </c>
      <c r="P4" s="74"/>
      <c r="Q4" s="74"/>
      <c r="R4" s="74" t="s">
        <v>10</v>
      </c>
      <c r="S4" s="74"/>
      <c r="T4" s="74"/>
      <c r="U4" s="74" t="s">
        <v>11</v>
      </c>
      <c r="V4" s="74"/>
      <c r="W4" s="74"/>
      <c r="X4" s="74"/>
    </row>
    <row r="5" spans="1:24" ht="33.75" customHeight="1" x14ac:dyDescent="0.25">
      <c r="A5" s="76"/>
      <c r="B5" s="77"/>
      <c r="C5" s="78"/>
      <c r="D5" s="78"/>
      <c r="E5" s="78"/>
      <c r="F5" s="78"/>
      <c r="G5" s="78"/>
      <c r="H5" s="5" t="s">
        <v>12</v>
      </c>
      <c r="I5" s="4" t="s">
        <v>13</v>
      </c>
      <c r="J5" s="5" t="s">
        <v>14</v>
      </c>
      <c r="K5" s="5" t="s">
        <v>15</v>
      </c>
      <c r="L5" s="5" t="s">
        <v>12</v>
      </c>
      <c r="M5" s="5" t="s">
        <v>14</v>
      </c>
      <c r="N5" s="5" t="s">
        <v>15</v>
      </c>
      <c r="O5" s="5" t="s">
        <v>12</v>
      </c>
      <c r="P5" s="5" t="s">
        <v>14</v>
      </c>
      <c r="Q5" s="5" t="s">
        <v>15</v>
      </c>
      <c r="R5" s="5" t="s">
        <v>12</v>
      </c>
      <c r="S5" s="5" t="s">
        <v>14</v>
      </c>
      <c r="T5" s="5" t="s">
        <v>15</v>
      </c>
      <c r="U5" s="5" t="s">
        <v>12</v>
      </c>
      <c r="V5" s="5" t="s">
        <v>14</v>
      </c>
      <c r="W5" s="5" t="s">
        <v>16</v>
      </c>
      <c r="X5" s="5" t="s">
        <v>15</v>
      </c>
    </row>
    <row r="6" spans="1:24" s="10" customFormat="1" ht="60.75" customHeight="1" x14ac:dyDescent="0.25">
      <c r="A6" s="6"/>
      <c r="B6" s="7" t="s">
        <v>17</v>
      </c>
      <c r="C6" s="7">
        <v>1626809</v>
      </c>
      <c r="D6" s="6">
        <v>4908539.165</v>
      </c>
      <c r="E6" s="6">
        <v>464644.97730000003</v>
      </c>
      <c r="F6" s="6">
        <v>741628.37860000005</v>
      </c>
      <c r="G6" s="8">
        <v>70199.943899999998</v>
      </c>
      <c r="H6" s="8"/>
      <c r="I6" s="8"/>
      <c r="J6" s="8"/>
      <c r="K6" s="8"/>
      <c r="L6" s="9"/>
      <c r="M6" s="9"/>
      <c r="N6" s="9"/>
      <c r="O6" s="9"/>
      <c r="P6" s="9"/>
      <c r="Q6" s="9"/>
      <c r="R6" s="9"/>
      <c r="S6" s="9"/>
      <c r="T6" s="9"/>
      <c r="U6" s="9"/>
      <c r="V6" s="9"/>
      <c r="W6" s="9"/>
      <c r="X6" s="9"/>
    </row>
    <row r="7" spans="1:24" s="17" customFormat="1" ht="79.5" customHeight="1" x14ac:dyDescent="0.25">
      <c r="A7" s="11">
        <v>1</v>
      </c>
      <c r="B7" s="12" t="s">
        <v>18</v>
      </c>
      <c r="C7" s="12">
        <v>872077</v>
      </c>
      <c r="D7" s="13">
        <v>2813498.4929999998</v>
      </c>
      <c r="E7" s="13">
        <v>266221.473505</v>
      </c>
      <c r="F7" s="13">
        <v>412285.740705</v>
      </c>
      <c r="G7" s="14">
        <v>39011.685155924999</v>
      </c>
      <c r="H7" s="14"/>
      <c r="I7" s="14"/>
      <c r="J7" s="14"/>
      <c r="K7" s="14"/>
      <c r="L7" s="9"/>
      <c r="M7" s="9"/>
      <c r="N7" s="9"/>
      <c r="O7" s="9" t="s">
        <v>19</v>
      </c>
      <c r="P7" s="9" t="s">
        <v>20</v>
      </c>
      <c r="Q7" s="9" t="s">
        <v>21</v>
      </c>
      <c r="R7" s="9" t="s">
        <v>22</v>
      </c>
      <c r="S7" s="9" t="s">
        <v>20</v>
      </c>
      <c r="T7" s="9" t="s">
        <v>21</v>
      </c>
      <c r="U7" s="9" t="s">
        <v>23</v>
      </c>
      <c r="V7" s="9" t="s">
        <v>24</v>
      </c>
      <c r="W7" s="15" t="s">
        <v>25</v>
      </c>
      <c r="X7" s="16" t="s">
        <v>26</v>
      </c>
    </row>
    <row r="8" spans="1:24" s="17" customFormat="1" ht="79.5" customHeight="1" x14ac:dyDescent="0.25">
      <c r="A8" s="13">
        <v>2</v>
      </c>
      <c r="B8" s="12" t="s">
        <v>27</v>
      </c>
      <c r="C8" s="12">
        <v>23438</v>
      </c>
      <c r="D8" s="13">
        <v>68861.301000000007</v>
      </c>
      <c r="E8" s="13">
        <v>6421.6217429999997</v>
      </c>
      <c r="F8" s="13">
        <v>10941.905785000001</v>
      </c>
      <c r="G8" s="14">
        <v>1020.325669755</v>
      </c>
      <c r="H8" s="14"/>
      <c r="I8" s="14"/>
      <c r="J8" s="14"/>
      <c r="K8" s="14"/>
      <c r="L8" s="9"/>
      <c r="M8" s="9"/>
      <c r="N8" s="9"/>
      <c r="O8" s="9" t="s">
        <v>28</v>
      </c>
      <c r="P8" s="9" t="s">
        <v>29</v>
      </c>
      <c r="Q8" s="9" t="s">
        <v>30</v>
      </c>
      <c r="R8" s="9"/>
      <c r="S8" s="9"/>
      <c r="T8" s="9"/>
      <c r="U8" s="9" t="s">
        <v>23</v>
      </c>
      <c r="V8" s="9" t="s">
        <v>31</v>
      </c>
      <c r="W8" s="15" t="s">
        <v>25</v>
      </c>
      <c r="X8" s="16" t="s">
        <v>32</v>
      </c>
    </row>
    <row r="9" spans="1:24" hidden="1" outlineLevel="1" x14ac:dyDescent="0.25">
      <c r="A9" s="3"/>
      <c r="B9" s="18" t="s">
        <v>33</v>
      </c>
      <c r="C9" s="18">
        <v>512</v>
      </c>
      <c r="D9" s="19">
        <v>1381.6320000000001</v>
      </c>
      <c r="E9" s="19">
        <v>127.63161599999999</v>
      </c>
      <c r="F9" s="19">
        <v>222.70591999999999</v>
      </c>
      <c r="G9" s="20">
        <v>20.573000960000002</v>
      </c>
      <c r="H9" s="20"/>
      <c r="I9" s="20"/>
      <c r="J9" s="20"/>
      <c r="K9" s="20"/>
      <c r="L9" s="21"/>
      <c r="M9" s="21"/>
      <c r="N9" s="21"/>
      <c r="O9" s="21"/>
      <c r="P9" s="21"/>
      <c r="Q9" s="21"/>
      <c r="R9" s="21"/>
      <c r="S9" s="21"/>
      <c r="T9" s="21"/>
      <c r="U9" s="21"/>
      <c r="V9" s="21"/>
      <c r="W9" s="21"/>
      <c r="X9" s="21"/>
    </row>
    <row r="10" spans="1:24" hidden="1" outlineLevel="1" x14ac:dyDescent="0.25">
      <c r="A10" s="3"/>
      <c r="B10" s="18" t="s">
        <v>34</v>
      </c>
      <c r="C10" s="18">
        <v>655</v>
      </c>
      <c r="D10" s="19">
        <v>1767.5174999999999</v>
      </c>
      <c r="E10" s="19">
        <v>163.2787275</v>
      </c>
      <c r="F10" s="19">
        <v>284.90698750000001</v>
      </c>
      <c r="G10" s="20">
        <v>26.318975837499998</v>
      </c>
      <c r="H10" s="20"/>
      <c r="I10" s="20"/>
      <c r="J10" s="20"/>
      <c r="K10" s="20"/>
      <c r="L10" s="21"/>
      <c r="M10" s="21"/>
      <c r="N10" s="21"/>
      <c r="O10" s="21"/>
      <c r="P10" s="21"/>
      <c r="Q10" s="21"/>
      <c r="R10" s="21"/>
      <c r="S10" s="21"/>
      <c r="T10" s="21"/>
      <c r="U10" s="21"/>
      <c r="V10" s="21"/>
      <c r="W10" s="21"/>
      <c r="X10" s="21"/>
    </row>
    <row r="11" spans="1:24" hidden="1" outlineLevel="1" x14ac:dyDescent="0.25">
      <c r="A11" s="3"/>
      <c r="B11" s="18" t="s">
        <v>35</v>
      </c>
      <c r="C11" s="18">
        <v>969</v>
      </c>
      <c r="D11" s="19">
        <v>2625.5565000000001</v>
      </c>
      <c r="E11" s="19">
        <v>244.03815449999999</v>
      </c>
      <c r="F11" s="19">
        <v>423.21470249999999</v>
      </c>
      <c r="G11" s="20">
        <v>39.336626332500003</v>
      </c>
      <c r="H11" s="20"/>
      <c r="I11" s="20"/>
      <c r="J11" s="20"/>
      <c r="K11" s="20"/>
      <c r="L11" s="21"/>
      <c r="M11" s="21"/>
      <c r="N11" s="21"/>
      <c r="O11" s="21"/>
      <c r="P11" s="21"/>
      <c r="Q11" s="21"/>
      <c r="R11" s="21"/>
      <c r="S11" s="21"/>
      <c r="T11" s="21"/>
      <c r="U11" s="21"/>
      <c r="V11" s="21"/>
      <c r="W11" s="21"/>
      <c r="X11" s="21"/>
    </row>
    <row r="12" spans="1:24" hidden="1" outlineLevel="1" x14ac:dyDescent="0.25">
      <c r="A12" s="3"/>
      <c r="B12" s="18" t="s">
        <v>36</v>
      </c>
      <c r="C12" s="18">
        <v>1311</v>
      </c>
      <c r="D12" s="19">
        <v>3708.8150000000001</v>
      </c>
      <c r="E12" s="19">
        <v>342.97649100000001</v>
      </c>
      <c r="F12" s="19">
        <v>584.98127499999998</v>
      </c>
      <c r="G12" s="20">
        <v>54.096746535000001</v>
      </c>
      <c r="H12" s="20"/>
      <c r="I12" s="20"/>
      <c r="J12" s="20"/>
      <c r="K12" s="20"/>
      <c r="L12" s="21"/>
      <c r="M12" s="21"/>
      <c r="N12" s="21"/>
      <c r="O12" s="21"/>
      <c r="P12" s="21"/>
      <c r="Q12" s="21"/>
      <c r="R12" s="21"/>
      <c r="S12" s="21"/>
      <c r="T12" s="21"/>
      <c r="U12" s="21"/>
      <c r="V12" s="21"/>
      <c r="W12" s="21"/>
      <c r="X12" s="21"/>
    </row>
    <row r="13" spans="1:24" hidden="1" outlineLevel="1" x14ac:dyDescent="0.25">
      <c r="A13" s="3"/>
      <c r="B13" s="18" t="s">
        <v>37</v>
      </c>
      <c r="C13" s="18">
        <v>898</v>
      </c>
      <c r="D13" s="19">
        <v>2423.2530000000002</v>
      </c>
      <c r="E13" s="19">
        <v>223.85388900000001</v>
      </c>
      <c r="F13" s="19">
        <v>390.60530499999999</v>
      </c>
      <c r="G13" s="20">
        <v>36.083114965</v>
      </c>
      <c r="H13" s="20"/>
      <c r="I13" s="20"/>
      <c r="J13" s="20"/>
      <c r="K13" s="20"/>
      <c r="L13" s="21"/>
      <c r="M13" s="21"/>
      <c r="N13" s="21"/>
      <c r="O13" s="21"/>
      <c r="P13" s="21"/>
      <c r="Q13" s="21"/>
      <c r="R13" s="21"/>
      <c r="S13" s="21"/>
      <c r="T13" s="21"/>
      <c r="U13" s="21"/>
      <c r="V13" s="21"/>
      <c r="W13" s="21"/>
      <c r="X13" s="21"/>
    </row>
    <row r="14" spans="1:24" hidden="1" outlineLevel="1" x14ac:dyDescent="0.25">
      <c r="A14" s="3"/>
      <c r="B14" s="18" t="s">
        <v>38</v>
      </c>
      <c r="C14" s="18">
        <v>506</v>
      </c>
      <c r="D14" s="19">
        <v>1366.8689999999999</v>
      </c>
      <c r="E14" s="19">
        <v>126.467313</v>
      </c>
      <c r="F14" s="19">
        <v>220.32626500000001</v>
      </c>
      <c r="G14" s="20">
        <v>20.385326405000001</v>
      </c>
      <c r="H14" s="20"/>
      <c r="I14" s="20"/>
      <c r="J14" s="20"/>
      <c r="K14" s="20"/>
      <c r="L14" s="21"/>
      <c r="M14" s="21"/>
      <c r="N14" s="21"/>
      <c r="O14" s="21"/>
      <c r="P14" s="21"/>
      <c r="Q14" s="21"/>
      <c r="R14" s="21"/>
      <c r="S14" s="21"/>
      <c r="T14" s="21"/>
      <c r="U14" s="21"/>
      <c r="V14" s="21"/>
      <c r="W14" s="21"/>
      <c r="X14" s="21"/>
    </row>
    <row r="15" spans="1:24" hidden="1" outlineLevel="1" x14ac:dyDescent="0.25">
      <c r="A15" s="3"/>
      <c r="B15" s="18" t="s">
        <v>39</v>
      </c>
      <c r="C15" s="18">
        <v>721</v>
      </c>
      <c r="D15" s="19">
        <v>1945.6185</v>
      </c>
      <c r="E15" s="19">
        <v>179.73124050000001</v>
      </c>
      <c r="F15" s="19">
        <v>313.61517250000003</v>
      </c>
      <c r="G15" s="20">
        <v>28.970964242499999</v>
      </c>
      <c r="H15" s="20"/>
      <c r="I15" s="20"/>
      <c r="J15" s="20"/>
      <c r="K15" s="20"/>
      <c r="L15" s="21"/>
      <c r="M15" s="21"/>
      <c r="N15" s="21"/>
      <c r="O15" s="21"/>
      <c r="P15" s="21"/>
      <c r="Q15" s="21"/>
      <c r="R15" s="21"/>
      <c r="S15" s="21"/>
      <c r="T15" s="21"/>
      <c r="U15" s="21"/>
      <c r="V15" s="21"/>
      <c r="W15" s="21"/>
      <c r="X15" s="21"/>
    </row>
    <row r="16" spans="1:24" hidden="1" outlineLevel="1" x14ac:dyDescent="0.25">
      <c r="A16" s="3"/>
      <c r="B16" s="18" t="s">
        <v>40</v>
      </c>
      <c r="C16" s="18">
        <v>767</v>
      </c>
      <c r="D16" s="19">
        <v>2073.1410000000001</v>
      </c>
      <c r="E16" s="19">
        <v>191.98517100000001</v>
      </c>
      <c r="F16" s="19">
        <v>334.17058500000002</v>
      </c>
      <c r="G16" s="20">
        <v>30.946181135</v>
      </c>
      <c r="H16" s="20"/>
      <c r="I16" s="20"/>
      <c r="J16" s="20"/>
      <c r="K16" s="20"/>
      <c r="L16" s="21"/>
      <c r="M16" s="21"/>
      <c r="N16" s="21"/>
      <c r="O16" s="21"/>
      <c r="P16" s="21"/>
      <c r="Q16" s="21"/>
      <c r="R16" s="21"/>
      <c r="S16" s="21"/>
      <c r="T16" s="21"/>
      <c r="U16" s="21"/>
      <c r="V16" s="21"/>
      <c r="W16" s="21"/>
      <c r="X16" s="21"/>
    </row>
    <row r="17" spans="1:24" hidden="1" outlineLevel="1" x14ac:dyDescent="0.25">
      <c r="A17" s="3"/>
      <c r="B17" s="18" t="s">
        <v>41</v>
      </c>
      <c r="C17" s="18">
        <v>1081</v>
      </c>
      <c r="D17" s="19">
        <v>3066.4589999999998</v>
      </c>
      <c r="E17" s="19">
        <v>284.734351</v>
      </c>
      <c r="F17" s="19">
        <v>483.66421500000001</v>
      </c>
      <c r="G17" s="20">
        <v>44.910372635000002</v>
      </c>
      <c r="H17" s="20"/>
      <c r="I17" s="20"/>
      <c r="J17" s="20"/>
      <c r="K17" s="20"/>
      <c r="L17" s="21"/>
      <c r="M17" s="21"/>
      <c r="N17" s="21"/>
      <c r="O17" s="21"/>
      <c r="P17" s="21"/>
      <c r="Q17" s="21"/>
      <c r="R17" s="21"/>
      <c r="S17" s="21"/>
      <c r="T17" s="21"/>
      <c r="U17" s="21"/>
      <c r="V17" s="21"/>
      <c r="W17" s="21"/>
      <c r="X17" s="21"/>
    </row>
    <row r="18" spans="1:24" hidden="1" outlineLevel="1" x14ac:dyDescent="0.25">
      <c r="A18" s="3"/>
      <c r="B18" s="18" t="s">
        <v>42</v>
      </c>
      <c r="C18" s="18">
        <v>773</v>
      </c>
      <c r="D18" s="19">
        <v>2085.9405000000002</v>
      </c>
      <c r="E18" s="19">
        <v>192.6938265</v>
      </c>
      <c r="F18" s="19">
        <v>336.23374250000001</v>
      </c>
      <c r="G18" s="20">
        <v>31.060409652499999</v>
      </c>
      <c r="H18" s="20"/>
      <c r="I18" s="20"/>
      <c r="J18" s="20"/>
      <c r="K18" s="20"/>
      <c r="L18" s="21"/>
      <c r="M18" s="21"/>
      <c r="N18" s="21"/>
      <c r="O18" s="21"/>
      <c r="P18" s="21"/>
      <c r="Q18" s="21"/>
      <c r="R18" s="21"/>
      <c r="S18" s="21"/>
      <c r="T18" s="21"/>
      <c r="U18" s="21"/>
      <c r="V18" s="21"/>
      <c r="W18" s="21"/>
      <c r="X18" s="21"/>
    </row>
    <row r="19" spans="1:24" hidden="1" outlineLevel="1" x14ac:dyDescent="0.25">
      <c r="A19" s="3"/>
      <c r="B19" s="18" t="s">
        <v>43</v>
      </c>
      <c r="C19" s="18">
        <v>873</v>
      </c>
      <c r="D19" s="19">
        <v>2359.1819999999998</v>
      </c>
      <c r="E19" s="19">
        <v>218.40890400000001</v>
      </c>
      <c r="F19" s="19">
        <v>380.27767</v>
      </c>
      <c r="G19" s="20">
        <v>35.20543524</v>
      </c>
      <c r="H19" s="20"/>
      <c r="I19" s="20"/>
      <c r="J19" s="20"/>
      <c r="K19" s="20"/>
      <c r="L19" s="21"/>
      <c r="M19" s="21"/>
      <c r="N19" s="21"/>
      <c r="O19" s="21"/>
      <c r="P19" s="21"/>
      <c r="Q19" s="21"/>
      <c r="R19" s="21"/>
      <c r="S19" s="21"/>
      <c r="T19" s="21"/>
      <c r="U19" s="21"/>
      <c r="V19" s="21"/>
      <c r="W19" s="21"/>
      <c r="X19" s="21"/>
    </row>
    <row r="20" spans="1:24" hidden="1" outlineLevel="1" x14ac:dyDescent="0.25">
      <c r="A20" s="3"/>
      <c r="B20" s="18" t="s">
        <v>44</v>
      </c>
      <c r="C20" s="18">
        <v>13592</v>
      </c>
      <c r="D20" s="19">
        <v>38812.608999999997</v>
      </c>
      <c r="E20" s="19">
        <v>3639.6090170000002</v>
      </c>
      <c r="F20" s="19">
        <v>6121.8069649999998</v>
      </c>
      <c r="G20" s="20">
        <v>574.06560404499999</v>
      </c>
      <c r="H20" s="20"/>
      <c r="I20" s="20"/>
      <c r="J20" s="20"/>
      <c r="K20" s="20"/>
      <c r="L20" s="21"/>
      <c r="M20" s="21"/>
      <c r="N20" s="21"/>
      <c r="O20" s="21"/>
      <c r="P20" s="21"/>
      <c r="Q20" s="21"/>
      <c r="R20" s="21"/>
      <c r="S20" s="21"/>
      <c r="T20" s="21"/>
      <c r="U20" s="21"/>
      <c r="V20" s="21"/>
      <c r="W20" s="21"/>
      <c r="X20" s="21"/>
    </row>
    <row r="21" spans="1:24" hidden="1" outlineLevel="1" x14ac:dyDescent="0.25">
      <c r="A21" s="3"/>
      <c r="B21" s="18" t="s">
        <v>45</v>
      </c>
      <c r="C21" s="18">
        <v>860</v>
      </c>
      <c r="D21" s="19">
        <v>2320.71</v>
      </c>
      <c r="E21" s="19">
        <v>214.38122999999999</v>
      </c>
      <c r="F21" s="19">
        <v>374.07634999999999</v>
      </c>
      <c r="G21" s="20">
        <v>34.556212549999998</v>
      </c>
      <c r="H21" s="20"/>
      <c r="I21" s="20"/>
      <c r="J21" s="20"/>
      <c r="K21" s="20"/>
      <c r="L21" s="21"/>
      <c r="M21" s="21"/>
      <c r="N21" s="21"/>
      <c r="O21" s="21"/>
      <c r="P21" s="21"/>
      <c r="Q21" s="21"/>
      <c r="R21" s="21"/>
      <c r="S21" s="21"/>
      <c r="T21" s="21"/>
      <c r="U21" s="21"/>
      <c r="V21" s="21"/>
      <c r="W21" s="21"/>
      <c r="X21" s="21"/>
    </row>
    <row r="22" spans="1:24" hidden="1" outlineLevel="1" x14ac:dyDescent="0.25">
      <c r="A22" s="3"/>
      <c r="B22" s="18" t="s">
        <v>46</v>
      </c>
      <c r="C22" s="18">
        <v>740</v>
      </c>
      <c r="D22" s="19">
        <v>2009.2065</v>
      </c>
      <c r="E22" s="19">
        <v>187.32572250000001</v>
      </c>
      <c r="F22" s="19">
        <v>323.86495250000002</v>
      </c>
      <c r="G22" s="20">
        <v>30.195122412500002</v>
      </c>
      <c r="H22" s="20"/>
      <c r="I22" s="20"/>
      <c r="J22" s="20"/>
      <c r="K22" s="20"/>
      <c r="L22" s="21"/>
      <c r="M22" s="21"/>
      <c r="N22" s="21"/>
      <c r="O22" s="21"/>
      <c r="P22" s="21"/>
      <c r="Q22" s="21"/>
      <c r="R22" s="21"/>
      <c r="S22" s="21"/>
      <c r="T22" s="21"/>
      <c r="U22" s="21"/>
      <c r="V22" s="21"/>
      <c r="W22" s="21"/>
      <c r="X22" s="21"/>
    </row>
    <row r="23" spans="1:24" hidden="1" outlineLevel="1" x14ac:dyDescent="0.25">
      <c r="A23" s="3"/>
      <c r="B23" s="18" t="s">
        <v>47</v>
      </c>
      <c r="C23" s="18">
        <v>339</v>
      </c>
      <c r="D23" s="19">
        <v>914.79150000000004</v>
      </c>
      <c r="E23" s="19">
        <v>84.506089500000002</v>
      </c>
      <c r="F23" s="19">
        <v>147.45567750000001</v>
      </c>
      <c r="G23" s="20">
        <v>13.6215768075</v>
      </c>
      <c r="H23" s="20"/>
      <c r="I23" s="20"/>
      <c r="J23" s="20"/>
      <c r="K23" s="20"/>
      <c r="L23" s="21"/>
      <c r="M23" s="21"/>
      <c r="N23" s="21"/>
      <c r="O23" s="21"/>
      <c r="P23" s="21"/>
      <c r="Q23" s="21"/>
      <c r="R23" s="21"/>
      <c r="S23" s="21"/>
      <c r="T23" s="21"/>
      <c r="U23" s="21"/>
      <c r="V23" s="21"/>
      <c r="W23" s="21"/>
      <c r="X23" s="21"/>
    </row>
    <row r="24" spans="1:24" s="17" customFormat="1" ht="78" customHeight="1" collapsed="1" x14ac:dyDescent="0.25">
      <c r="A24" s="13">
        <v>3</v>
      </c>
      <c r="B24" s="12" t="s">
        <v>48</v>
      </c>
      <c r="C24" s="12">
        <v>47401</v>
      </c>
      <c r="D24" s="13">
        <v>135756.71799999999</v>
      </c>
      <c r="E24" s="13">
        <v>13019.657336</v>
      </c>
      <c r="F24" s="13">
        <v>21272.67943</v>
      </c>
      <c r="G24" s="14">
        <v>2039.36354396</v>
      </c>
      <c r="H24" s="14"/>
      <c r="I24" s="14"/>
      <c r="J24" s="14"/>
      <c r="K24" s="14"/>
      <c r="L24" s="9" t="s">
        <v>49</v>
      </c>
      <c r="M24" s="22" t="s">
        <v>50</v>
      </c>
      <c r="N24" s="9" t="s">
        <v>51</v>
      </c>
      <c r="O24" s="9" t="s">
        <v>19</v>
      </c>
      <c r="P24" s="9" t="s">
        <v>20</v>
      </c>
      <c r="Q24" s="9" t="s">
        <v>21</v>
      </c>
      <c r="R24" s="9" t="s">
        <v>22</v>
      </c>
      <c r="S24" s="9" t="s">
        <v>20</v>
      </c>
      <c r="T24" s="9" t="s">
        <v>21</v>
      </c>
      <c r="U24" s="9" t="s">
        <v>23</v>
      </c>
      <c r="V24" s="9" t="s">
        <v>24</v>
      </c>
      <c r="W24" s="15" t="s">
        <v>25</v>
      </c>
      <c r="X24" s="16" t="s">
        <v>26</v>
      </c>
    </row>
    <row r="25" spans="1:24" s="17" customFormat="1" ht="75.75" customHeight="1" x14ac:dyDescent="0.25">
      <c r="A25" s="13">
        <v>4</v>
      </c>
      <c r="B25" s="12" t="s">
        <v>52</v>
      </c>
      <c r="C25" s="12">
        <v>67345</v>
      </c>
      <c r="D25" s="13">
        <v>195021.5655</v>
      </c>
      <c r="E25" s="13">
        <v>18988.619783499998</v>
      </c>
      <c r="F25" s="13">
        <v>30143.5506675</v>
      </c>
      <c r="G25" s="14">
        <v>2934.9801447975001</v>
      </c>
      <c r="H25" s="14"/>
      <c r="I25" s="14"/>
      <c r="J25" s="14"/>
      <c r="K25" s="14"/>
      <c r="L25" s="9"/>
      <c r="M25" s="9"/>
      <c r="N25" s="9"/>
      <c r="O25" s="9" t="s">
        <v>28</v>
      </c>
      <c r="P25" s="9" t="s">
        <v>29</v>
      </c>
      <c r="Q25" s="9" t="s">
        <v>30</v>
      </c>
      <c r="R25" s="9"/>
      <c r="S25" s="9"/>
      <c r="T25" s="9"/>
      <c r="U25" s="9" t="s">
        <v>23</v>
      </c>
      <c r="V25" s="9" t="s">
        <v>31</v>
      </c>
      <c r="W25" s="15" t="s">
        <v>25</v>
      </c>
      <c r="X25" s="16" t="s">
        <v>32</v>
      </c>
    </row>
    <row r="26" spans="1:24" s="17" customFormat="1" ht="72" customHeight="1" x14ac:dyDescent="0.25">
      <c r="A26" s="13">
        <v>5</v>
      </c>
      <c r="B26" s="12" t="s">
        <v>53</v>
      </c>
      <c r="C26" s="12">
        <v>102782</v>
      </c>
      <c r="D26" s="13">
        <v>302763.32900000003</v>
      </c>
      <c r="E26" s="13">
        <v>28397.694119</v>
      </c>
      <c r="F26" s="13">
        <v>46796.679765000001</v>
      </c>
      <c r="G26" s="14">
        <v>4389.2957649150003</v>
      </c>
      <c r="H26" s="14"/>
      <c r="I26" s="14"/>
      <c r="J26" s="14"/>
      <c r="K26" s="14"/>
      <c r="L26" s="9"/>
      <c r="M26" s="23"/>
      <c r="N26" s="9"/>
      <c r="O26" s="9" t="s">
        <v>54</v>
      </c>
      <c r="P26" s="9" t="s">
        <v>55</v>
      </c>
      <c r="Q26" s="9" t="s">
        <v>56</v>
      </c>
      <c r="R26" s="9"/>
      <c r="S26" s="9"/>
      <c r="T26" s="9"/>
      <c r="U26" s="9" t="s">
        <v>23</v>
      </c>
      <c r="V26" s="9" t="s">
        <v>57</v>
      </c>
      <c r="W26" s="15" t="s">
        <v>25</v>
      </c>
      <c r="X26" s="16" t="s">
        <v>58</v>
      </c>
    </row>
    <row r="27" spans="1:24" s="17" customFormat="1" ht="79.5" customHeight="1" x14ac:dyDescent="0.25">
      <c r="A27" s="13">
        <v>6</v>
      </c>
      <c r="B27" s="12" t="s">
        <v>59</v>
      </c>
      <c r="C27" s="12">
        <v>38824</v>
      </c>
      <c r="D27" s="13">
        <v>120808.0405</v>
      </c>
      <c r="E27" s="13">
        <v>11594.9210805</v>
      </c>
      <c r="F27" s="13">
        <v>18672.721042500001</v>
      </c>
      <c r="G27" s="14">
        <v>1792.1714974424999</v>
      </c>
      <c r="H27" s="14"/>
      <c r="I27" s="14"/>
      <c r="J27" s="14"/>
      <c r="K27" s="14"/>
      <c r="L27" s="9" t="s">
        <v>49</v>
      </c>
      <c r="M27" s="22" t="s">
        <v>50</v>
      </c>
      <c r="N27" s="9" t="s">
        <v>51</v>
      </c>
      <c r="O27" s="9" t="s">
        <v>19</v>
      </c>
      <c r="P27" s="9" t="s">
        <v>20</v>
      </c>
      <c r="Q27" s="9" t="s">
        <v>21</v>
      </c>
      <c r="R27" s="9" t="s">
        <v>22</v>
      </c>
      <c r="S27" s="9" t="s">
        <v>20</v>
      </c>
      <c r="T27" s="9" t="s">
        <v>21</v>
      </c>
      <c r="U27" s="9" t="s">
        <v>23</v>
      </c>
      <c r="V27" s="9" t="s">
        <v>24</v>
      </c>
      <c r="W27" s="15" t="s">
        <v>25</v>
      </c>
      <c r="X27" s="16" t="s">
        <v>26</v>
      </c>
    </row>
    <row r="28" spans="1:24" s="17" customFormat="1" ht="76.5" customHeight="1" x14ac:dyDescent="0.25">
      <c r="A28" s="12">
        <v>7</v>
      </c>
      <c r="B28" s="12" t="s">
        <v>60</v>
      </c>
      <c r="C28" s="12">
        <v>18472</v>
      </c>
      <c r="D28" s="13">
        <v>45541.816500000001</v>
      </c>
      <c r="E28" s="13">
        <v>4359.5496245000004</v>
      </c>
      <c r="F28" s="13">
        <v>7232.6840025000001</v>
      </c>
      <c r="G28" s="14">
        <v>692.31036208249998</v>
      </c>
      <c r="H28" s="14"/>
      <c r="I28" s="14"/>
      <c r="J28" s="14"/>
      <c r="K28" s="14"/>
      <c r="L28" s="9"/>
      <c r="M28" s="24"/>
      <c r="N28" s="9"/>
      <c r="O28" s="9" t="s">
        <v>28</v>
      </c>
      <c r="P28" s="9" t="s">
        <v>29</v>
      </c>
      <c r="Q28" s="9" t="s">
        <v>30</v>
      </c>
      <c r="R28" s="9"/>
      <c r="S28" s="9"/>
      <c r="T28" s="9"/>
      <c r="U28" s="9" t="s">
        <v>23</v>
      </c>
      <c r="V28" s="9" t="s">
        <v>31</v>
      </c>
      <c r="W28" s="15" t="s">
        <v>25</v>
      </c>
      <c r="X28" s="16" t="s">
        <v>32</v>
      </c>
    </row>
    <row r="29" spans="1:24" hidden="1" outlineLevel="1" x14ac:dyDescent="0.25">
      <c r="A29" s="25"/>
      <c r="B29" s="18" t="s">
        <v>61</v>
      </c>
      <c r="C29" s="26">
        <v>7984</v>
      </c>
      <c r="D29" s="19">
        <v>23285.856</v>
      </c>
      <c r="E29" s="19">
        <v>2250.972064</v>
      </c>
      <c r="F29" s="19">
        <v>3672.8145599999998</v>
      </c>
      <c r="G29" s="20">
        <v>355.03968464000002</v>
      </c>
      <c r="H29" s="20"/>
      <c r="I29" s="20"/>
      <c r="J29" s="20"/>
      <c r="K29" s="20"/>
      <c r="L29" s="21"/>
      <c r="M29" s="27"/>
      <c r="N29" s="21"/>
      <c r="O29" s="21"/>
      <c r="P29" s="21"/>
      <c r="Q29" s="21"/>
      <c r="R29" s="21"/>
      <c r="S29" s="21"/>
      <c r="T29" s="21"/>
      <c r="U29" s="21"/>
      <c r="V29" s="21"/>
      <c r="W29" s="21"/>
      <c r="X29" s="21"/>
    </row>
    <row r="30" spans="1:24" hidden="1" outlineLevel="1" x14ac:dyDescent="0.25">
      <c r="A30" s="3"/>
      <c r="B30" s="18" t="s">
        <v>62</v>
      </c>
      <c r="C30" s="26">
        <v>701</v>
      </c>
      <c r="D30" s="19">
        <v>1894.8615</v>
      </c>
      <c r="E30" s="19">
        <v>175.49123549999999</v>
      </c>
      <c r="F30" s="19">
        <v>305.4336275</v>
      </c>
      <c r="G30" s="20">
        <v>28.287515817500001</v>
      </c>
      <c r="H30" s="20"/>
      <c r="I30" s="20"/>
      <c r="J30" s="20"/>
      <c r="K30" s="20"/>
      <c r="L30" s="21"/>
      <c r="M30" s="21"/>
      <c r="N30" s="21"/>
      <c r="O30" s="21"/>
      <c r="P30" s="21"/>
      <c r="Q30" s="21"/>
      <c r="R30" s="21"/>
      <c r="S30" s="21"/>
      <c r="T30" s="21"/>
      <c r="U30" s="21"/>
      <c r="V30" s="21"/>
      <c r="W30" s="21"/>
      <c r="X30" s="21"/>
    </row>
    <row r="31" spans="1:24" hidden="1" outlineLevel="1" x14ac:dyDescent="0.25">
      <c r="A31" s="3"/>
      <c r="B31" s="18" t="s">
        <v>63</v>
      </c>
      <c r="C31" s="26">
        <v>530</v>
      </c>
      <c r="D31" s="19">
        <v>1438.7729999999999</v>
      </c>
      <c r="E31" s="19">
        <v>134.106945</v>
      </c>
      <c r="F31" s="19">
        <v>231.916505</v>
      </c>
      <c r="G31" s="20">
        <v>21.616762325</v>
      </c>
      <c r="H31" s="20"/>
      <c r="I31" s="20"/>
      <c r="J31" s="20"/>
      <c r="K31" s="20"/>
      <c r="L31" s="21"/>
      <c r="M31" s="21"/>
      <c r="N31" s="21"/>
      <c r="O31" s="21"/>
      <c r="P31" s="21"/>
      <c r="Q31" s="21"/>
      <c r="R31" s="21"/>
      <c r="S31" s="21"/>
      <c r="T31" s="21"/>
      <c r="U31" s="21"/>
      <c r="V31" s="21"/>
      <c r="W31" s="21"/>
      <c r="X31" s="21"/>
    </row>
    <row r="32" spans="1:24" hidden="1" outlineLevel="1" x14ac:dyDescent="0.25">
      <c r="A32" s="3"/>
      <c r="B32" s="18" t="s">
        <v>64</v>
      </c>
      <c r="C32" s="26">
        <v>905</v>
      </c>
      <c r="D32" s="19">
        <v>2490.3375000000001</v>
      </c>
      <c r="E32" s="19">
        <v>236.7829275</v>
      </c>
      <c r="F32" s="19">
        <v>401.41868749999998</v>
      </c>
      <c r="G32" s="20">
        <v>38.167152837499998</v>
      </c>
      <c r="H32" s="20"/>
      <c r="I32" s="20"/>
      <c r="J32" s="20"/>
      <c r="K32" s="20"/>
      <c r="L32" s="21"/>
      <c r="M32" s="21"/>
      <c r="N32" s="21"/>
      <c r="O32" s="21"/>
      <c r="P32" s="21"/>
      <c r="Q32" s="21"/>
      <c r="R32" s="21"/>
      <c r="S32" s="21"/>
      <c r="T32" s="21"/>
      <c r="U32" s="21"/>
      <c r="V32" s="21"/>
      <c r="W32" s="21"/>
      <c r="X32" s="21"/>
    </row>
    <row r="33" spans="1:24" hidden="1" outlineLevel="1" x14ac:dyDescent="0.25">
      <c r="A33" s="3"/>
      <c r="B33" s="18" t="s">
        <v>65</v>
      </c>
      <c r="C33" s="26">
        <v>796</v>
      </c>
      <c r="D33" s="19">
        <v>2182.8135000000002</v>
      </c>
      <c r="E33" s="19">
        <v>206.50466549999999</v>
      </c>
      <c r="F33" s="19">
        <v>351.8487475</v>
      </c>
      <c r="G33" s="20">
        <v>33.286585367500003</v>
      </c>
      <c r="H33" s="20"/>
      <c r="I33" s="20"/>
      <c r="J33" s="20"/>
      <c r="K33" s="20"/>
      <c r="L33" s="21"/>
      <c r="M33" s="21"/>
      <c r="N33" s="21"/>
      <c r="O33" s="21"/>
      <c r="P33" s="21"/>
      <c r="Q33" s="21"/>
      <c r="R33" s="21"/>
      <c r="S33" s="21"/>
      <c r="T33" s="21"/>
      <c r="U33" s="21"/>
      <c r="V33" s="21"/>
      <c r="W33" s="21"/>
      <c r="X33" s="21"/>
    </row>
    <row r="34" spans="1:24" hidden="1" outlineLevel="1" x14ac:dyDescent="0.25">
      <c r="A34" s="3"/>
      <c r="B34" s="18" t="s">
        <v>66</v>
      </c>
      <c r="C34" s="26">
        <v>935</v>
      </c>
      <c r="D34" s="19">
        <v>2601.4589999999998</v>
      </c>
      <c r="E34" s="19">
        <v>251.26174499999999</v>
      </c>
      <c r="F34" s="19">
        <v>419.33041500000002</v>
      </c>
      <c r="G34" s="20">
        <v>40.501000325</v>
      </c>
      <c r="H34" s="20"/>
      <c r="I34" s="20"/>
      <c r="J34" s="20"/>
      <c r="K34" s="20"/>
      <c r="L34" s="21"/>
      <c r="M34" s="21"/>
      <c r="N34" s="21"/>
      <c r="O34" s="21"/>
      <c r="P34" s="21"/>
      <c r="Q34" s="21"/>
      <c r="R34" s="21"/>
      <c r="S34" s="21"/>
      <c r="T34" s="21"/>
      <c r="U34" s="21"/>
      <c r="V34" s="21"/>
      <c r="W34" s="21"/>
      <c r="X34" s="21"/>
    </row>
    <row r="35" spans="1:24" hidden="1" outlineLevel="1" x14ac:dyDescent="0.25">
      <c r="A35" s="3"/>
      <c r="B35" s="18" t="s">
        <v>67</v>
      </c>
      <c r="C35" s="26">
        <v>172</v>
      </c>
      <c r="D35" s="19">
        <v>472.71</v>
      </c>
      <c r="E35" s="19">
        <v>44.864525999999998</v>
      </c>
      <c r="F35" s="19">
        <v>76.196349999999995</v>
      </c>
      <c r="G35" s="20">
        <v>7.2317343100000002</v>
      </c>
      <c r="H35" s="20"/>
      <c r="I35" s="20"/>
      <c r="J35" s="20"/>
      <c r="K35" s="20"/>
      <c r="L35" s="21"/>
      <c r="M35" s="21"/>
      <c r="N35" s="21"/>
      <c r="O35" s="21"/>
      <c r="P35" s="21"/>
      <c r="Q35" s="21"/>
      <c r="R35" s="21"/>
      <c r="S35" s="21"/>
      <c r="T35" s="21"/>
      <c r="U35" s="21"/>
      <c r="V35" s="21"/>
      <c r="W35" s="21"/>
      <c r="X35" s="21"/>
    </row>
    <row r="36" spans="1:24" hidden="1" outlineLevel="1" x14ac:dyDescent="0.25">
      <c r="A36" s="3"/>
      <c r="B36" s="18" t="s">
        <v>68</v>
      </c>
      <c r="C36" s="26">
        <v>1736</v>
      </c>
      <c r="D36" s="19">
        <v>4994.0659999999998</v>
      </c>
      <c r="E36" s="19">
        <v>473.40662600000002</v>
      </c>
      <c r="F36" s="19">
        <v>787.70041000000003</v>
      </c>
      <c r="G36" s="20">
        <v>74.669136010000003</v>
      </c>
      <c r="H36" s="20"/>
      <c r="I36" s="20"/>
      <c r="J36" s="20"/>
      <c r="K36" s="20"/>
      <c r="L36" s="21"/>
      <c r="M36" s="21"/>
      <c r="N36" s="21"/>
      <c r="O36" s="21"/>
      <c r="P36" s="21"/>
      <c r="Q36" s="21"/>
      <c r="R36" s="21"/>
      <c r="S36" s="21"/>
      <c r="T36" s="21"/>
      <c r="U36" s="21"/>
      <c r="V36" s="21"/>
      <c r="W36" s="21"/>
      <c r="X36" s="21"/>
    </row>
    <row r="37" spans="1:24" hidden="1" outlineLevel="1" x14ac:dyDescent="0.25">
      <c r="A37" s="3"/>
      <c r="B37" s="18" t="s">
        <v>69</v>
      </c>
      <c r="C37" s="26">
        <v>351</v>
      </c>
      <c r="D37" s="19">
        <v>964.84500000000003</v>
      </c>
      <c r="E37" s="19">
        <v>91.598282999999995</v>
      </c>
      <c r="F37" s="19">
        <v>155.52382499999999</v>
      </c>
      <c r="G37" s="20">
        <v>14.764770855</v>
      </c>
      <c r="H37" s="20"/>
      <c r="I37" s="20"/>
      <c r="J37" s="20"/>
      <c r="K37" s="20"/>
      <c r="L37" s="21"/>
      <c r="M37" s="21"/>
      <c r="N37" s="21"/>
      <c r="O37" s="21"/>
      <c r="P37" s="21"/>
      <c r="Q37" s="21"/>
      <c r="R37" s="21"/>
      <c r="S37" s="21"/>
      <c r="T37" s="21"/>
      <c r="U37" s="21"/>
      <c r="V37" s="21"/>
      <c r="W37" s="21"/>
      <c r="X37" s="21"/>
    </row>
    <row r="38" spans="1:24" hidden="1" outlineLevel="1" x14ac:dyDescent="0.25">
      <c r="A38" s="3"/>
      <c r="B38" s="18" t="s">
        <v>70</v>
      </c>
      <c r="C38" s="26">
        <v>1034</v>
      </c>
      <c r="D38" s="19">
        <v>2969.4940000000001</v>
      </c>
      <c r="E38" s="19">
        <v>280.79209400000002</v>
      </c>
      <c r="F38" s="19">
        <v>468.37018999999998</v>
      </c>
      <c r="G38" s="20">
        <v>44.288571189999999</v>
      </c>
      <c r="H38" s="20"/>
      <c r="I38" s="20"/>
      <c r="J38" s="20"/>
      <c r="K38" s="20"/>
      <c r="L38" s="21"/>
      <c r="M38" s="21"/>
      <c r="N38" s="21"/>
      <c r="O38" s="21"/>
      <c r="P38" s="21"/>
      <c r="Q38" s="21"/>
      <c r="R38" s="21"/>
      <c r="S38" s="21"/>
      <c r="T38" s="21"/>
      <c r="U38" s="21"/>
      <c r="V38" s="21"/>
      <c r="W38" s="21"/>
      <c r="X38" s="21"/>
    </row>
    <row r="39" spans="1:24" hidden="1" outlineLevel="1" x14ac:dyDescent="0.25">
      <c r="A39" s="3"/>
      <c r="B39" s="18" t="s">
        <v>71</v>
      </c>
      <c r="C39" s="26">
        <v>816</v>
      </c>
      <c r="D39" s="19">
        <v>2246.6010000000001</v>
      </c>
      <c r="E39" s="19">
        <v>213.76851300000001</v>
      </c>
      <c r="F39" s="19">
        <v>362.13068500000003</v>
      </c>
      <c r="G39" s="20">
        <v>34.457448405000001</v>
      </c>
      <c r="H39" s="20"/>
      <c r="I39" s="20"/>
      <c r="J39" s="20"/>
      <c r="K39" s="20"/>
      <c r="L39" s="21"/>
      <c r="M39" s="21"/>
      <c r="N39" s="21"/>
      <c r="O39" s="21"/>
      <c r="P39" s="21"/>
      <c r="Q39" s="21"/>
      <c r="R39" s="21"/>
      <c r="S39" s="21"/>
      <c r="T39" s="21"/>
      <c r="U39" s="21"/>
      <c r="V39" s="21"/>
      <c r="W39" s="21"/>
      <c r="X39" s="21"/>
    </row>
    <row r="40" spans="1:24" s="17" customFormat="1" ht="78.75" customHeight="1" collapsed="1" x14ac:dyDescent="0.25">
      <c r="A40" s="12">
        <v>8</v>
      </c>
      <c r="B40" s="12" t="s">
        <v>72</v>
      </c>
      <c r="C40" s="12">
        <v>9236</v>
      </c>
      <c r="D40" s="13">
        <v>24839.055</v>
      </c>
      <c r="E40" s="13">
        <v>2314.9230429999998</v>
      </c>
      <c r="F40" s="13">
        <v>3951.7812749999998</v>
      </c>
      <c r="G40" s="14">
        <v>368.26921465499998</v>
      </c>
      <c r="H40" s="14"/>
      <c r="I40" s="14"/>
      <c r="J40" s="14"/>
      <c r="K40" s="14"/>
      <c r="L40" s="9"/>
      <c r="M40" s="9"/>
      <c r="N40" s="9"/>
      <c r="O40" s="9" t="s">
        <v>28</v>
      </c>
      <c r="P40" s="9" t="s">
        <v>29</v>
      </c>
      <c r="Q40" s="9" t="s">
        <v>30</v>
      </c>
      <c r="R40" s="9"/>
      <c r="S40" s="9"/>
      <c r="T40" s="9"/>
      <c r="U40" s="9" t="s">
        <v>23</v>
      </c>
      <c r="V40" s="9" t="s">
        <v>31</v>
      </c>
      <c r="W40" s="15" t="s">
        <v>25</v>
      </c>
      <c r="X40" s="16" t="s">
        <v>32</v>
      </c>
    </row>
    <row r="41" spans="1:24" hidden="1" outlineLevel="1" x14ac:dyDescent="0.25">
      <c r="A41" s="25"/>
      <c r="B41" s="18" t="s">
        <v>73</v>
      </c>
      <c r="C41" s="26">
        <v>5266</v>
      </c>
      <c r="D41" s="19">
        <v>15025.923000000001</v>
      </c>
      <c r="E41" s="19">
        <v>1407.463651</v>
      </c>
      <c r="F41" s="19">
        <v>2369.9978550000001</v>
      </c>
      <c r="G41" s="20">
        <v>221.995403135</v>
      </c>
      <c r="H41" s="20"/>
      <c r="I41" s="20"/>
      <c r="J41" s="20"/>
      <c r="K41" s="20"/>
      <c r="L41" s="21"/>
      <c r="M41" s="21"/>
      <c r="N41" s="21"/>
      <c r="O41" s="21"/>
      <c r="P41" s="21"/>
      <c r="Q41" s="21"/>
      <c r="R41" s="21"/>
      <c r="S41" s="21"/>
      <c r="T41" s="21"/>
      <c r="U41" s="21"/>
      <c r="V41" s="21"/>
      <c r="W41" s="21"/>
      <c r="X41" s="21"/>
    </row>
    <row r="42" spans="1:24" hidden="1" outlineLevel="1" x14ac:dyDescent="0.25">
      <c r="A42" s="3"/>
      <c r="B42" s="18" t="s">
        <v>74</v>
      </c>
      <c r="C42" s="26">
        <v>561</v>
      </c>
      <c r="D42" s="19">
        <v>1520.6415</v>
      </c>
      <c r="E42" s="19">
        <v>141.42041549999999</v>
      </c>
      <c r="F42" s="19">
        <v>245.11292750000001</v>
      </c>
      <c r="G42" s="20">
        <v>22.795624117500001</v>
      </c>
      <c r="H42" s="20"/>
      <c r="I42" s="20"/>
      <c r="J42" s="20"/>
      <c r="K42" s="20"/>
      <c r="L42" s="21"/>
      <c r="M42" s="21"/>
      <c r="N42" s="21"/>
      <c r="O42" s="21"/>
      <c r="P42" s="21"/>
      <c r="Q42" s="21"/>
      <c r="R42" s="21"/>
      <c r="S42" s="21"/>
      <c r="T42" s="21"/>
      <c r="U42" s="21"/>
      <c r="V42" s="21"/>
      <c r="W42" s="21"/>
      <c r="X42" s="21"/>
    </row>
    <row r="43" spans="1:24" hidden="1" outlineLevel="1" x14ac:dyDescent="0.25">
      <c r="A43" s="3"/>
      <c r="B43" s="18" t="s">
        <v>75</v>
      </c>
      <c r="C43" s="26">
        <v>586</v>
      </c>
      <c r="D43" s="19">
        <v>1581.3209999999999</v>
      </c>
      <c r="E43" s="19">
        <v>146.078373</v>
      </c>
      <c r="F43" s="19">
        <v>254.89388500000001</v>
      </c>
      <c r="G43" s="20">
        <v>23.546442505000002</v>
      </c>
      <c r="H43" s="20"/>
      <c r="I43" s="20"/>
      <c r="J43" s="20"/>
      <c r="K43" s="20"/>
      <c r="L43" s="21"/>
      <c r="M43" s="21"/>
      <c r="N43" s="21"/>
      <c r="O43" s="21"/>
      <c r="P43" s="21"/>
      <c r="Q43" s="21"/>
      <c r="R43" s="21"/>
      <c r="S43" s="21"/>
      <c r="T43" s="21"/>
      <c r="U43" s="21"/>
      <c r="V43" s="21"/>
      <c r="W43" s="21"/>
      <c r="X43" s="21"/>
    </row>
    <row r="44" spans="1:24" hidden="1" outlineLevel="1" x14ac:dyDescent="0.25">
      <c r="A44" s="3"/>
      <c r="B44" s="18" t="s">
        <v>76</v>
      </c>
      <c r="C44" s="26">
        <v>224</v>
      </c>
      <c r="D44" s="19">
        <v>604.46400000000006</v>
      </c>
      <c r="E44" s="19">
        <v>55.838831999999996</v>
      </c>
      <c r="F44" s="19">
        <v>97.433840000000004</v>
      </c>
      <c r="G44" s="20">
        <v>9.0006879200000007</v>
      </c>
      <c r="H44" s="20"/>
      <c r="I44" s="20"/>
      <c r="J44" s="20"/>
      <c r="K44" s="20"/>
      <c r="L44" s="21"/>
      <c r="M44" s="21"/>
      <c r="N44" s="21"/>
      <c r="O44" s="21"/>
      <c r="P44" s="21"/>
      <c r="Q44" s="21"/>
      <c r="R44" s="21"/>
      <c r="S44" s="21"/>
      <c r="T44" s="21"/>
      <c r="U44" s="21"/>
      <c r="V44" s="21"/>
      <c r="W44" s="21"/>
      <c r="X44" s="21"/>
    </row>
    <row r="45" spans="1:24" hidden="1" outlineLevel="1" x14ac:dyDescent="0.25">
      <c r="A45" s="3"/>
      <c r="B45" s="18" t="s">
        <v>77</v>
      </c>
      <c r="C45" s="26">
        <v>430</v>
      </c>
      <c r="D45" s="19">
        <v>1160.355</v>
      </c>
      <c r="E45" s="19">
        <v>107.19061499999999</v>
      </c>
      <c r="F45" s="19">
        <v>187.038175</v>
      </c>
      <c r="G45" s="20">
        <v>17.278106274999999</v>
      </c>
      <c r="H45" s="20"/>
      <c r="I45" s="20"/>
      <c r="J45" s="20"/>
      <c r="K45" s="20"/>
      <c r="L45" s="21"/>
      <c r="M45" s="21"/>
      <c r="N45" s="21"/>
      <c r="O45" s="21"/>
      <c r="P45" s="21"/>
      <c r="Q45" s="21"/>
      <c r="R45" s="21"/>
      <c r="S45" s="21"/>
      <c r="T45" s="21"/>
      <c r="U45" s="21"/>
      <c r="V45" s="21"/>
      <c r="W45" s="21"/>
      <c r="X45" s="21"/>
    </row>
    <row r="46" spans="1:24" hidden="1" outlineLevel="1" x14ac:dyDescent="0.25">
      <c r="A46" s="3"/>
      <c r="B46" s="18" t="s">
        <v>78</v>
      </c>
      <c r="C46" s="26">
        <v>573</v>
      </c>
      <c r="D46" s="19">
        <v>1546.2405000000001</v>
      </c>
      <c r="E46" s="19">
        <v>142.8377265</v>
      </c>
      <c r="F46" s="19">
        <v>249.23924249999999</v>
      </c>
      <c r="G46" s="20">
        <v>23.024081152499999</v>
      </c>
      <c r="H46" s="20"/>
      <c r="I46" s="20"/>
      <c r="J46" s="20"/>
      <c r="K46" s="20"/>
      <c r="L46" s="21"/>
      <c r="M46" s="21"/>
      <c r="N46" s="21"/>
      <c r="O46" s="21"/>
      <c r="P46" s="21"/>
      <c r="Q46" s="21"/>
      <c r="R46" s="21"/>
      <c r="S46" s="21"/>
      <c r="T46" s="21"/>
      <c r="U46" s="21"/>
      <c r="V46" s="21"/>
      <c r="W46" s="21"/>
      <c r="X46" s="21"/>
    </row>
    <row r="47" spans="1:24" hidden="1" outlineLevel="1" x14ac:dyDescent="0.25">
      <c r="A47" s="3"/>
      <c r="B47" s="18" t="s">
        <v>79</v>
      </c>
      <c r="C47" s="26">
        <v>570</v>
      </c>
      <c r="D47" s="19">
        <v>1538.145</v>
      </c>
      <c r="E47" s="19">
        <v>142.08988500000001</v>
      </c>
      <c r="F47" s="19">
        <v>247.934325</v>
      </c>
      <c r="G47" s="20">
        <v>22.903536225</v>
      </c>
      <c r="H47" s="20"/>
      <c r="I47" s="20"/>
      <c r="J47" s="20"/>
      <c r="K47" s="20"/>
      <c r="L47" s="21"/>
      <c r="M47" s="21"/>
      <c r="N47" s="21"/>
      <c r="O47" s="21"/>
      <c r="P47" s="21"/>
      <c r="Q47" s="21"/>
      <c r="R47" s="21"/>
      <c r="S47" s="21"/>
      <c r="T47" s="21"/>
      <c r="U47" s="21"/>
      <c r="V47" s="21"/>
      <c r="W47" s="21"/>
      <c r="X47" s="21"/>
    </row>
    <row r="48" spans="1:24" hidden="1" outlineLevel="1" x14ac:dyDescent="0.25">
      <c r="A48" s="3"/>
      <c r="B48" s="18" t="s">
        <v>80</v>
      </c>
      <c r="C48" s="26">
        <v>162</v>
      </c>
      <c r="D48" s="19">
        <v>437.15699999999998</v>
      </c>
      <c r="E48" s="19">
        <v>40.383440999999998</v>
      </c>
      <c r="F48" s="19">
        <v>70.465545000000006</v>
      </c>
      <c r="G48" s="20">
        <v>6.5094260850000003</v>
      </c>
      <c r="H48" s="20"/>
      <c r="I48" s="20"/>
      <c r="J48" s="20"/>
      <c r="K48" s="20"/>
      <c r="L48" s="21"/>
      <c r="M48" s="21"/>
      <c r="N48" s="21"/>
      <c r="O48" s="21"/>
      <c r="P48" s="21"/>
      <c r="Q48" s="21"/>
      <c r="R48" s="21"/>
      <c r="S48" s="21"/>
      <c r="T48" s="21"/>
      <c r="U48" s="21"/>
      <c r="V48" s="21"/>
      <c r="W48" s="21"/>
      <c r="X48" s="21"/>
    </row>
    <row r="49" spans="1:24" hidden="1" outlineLevel="1" x14ac:dyDescent="0.25">
      <c r="A49" s="3"/>
      <c r="B49" s="18" t="s">
        <v>81</v>
      </c>
      <c r="C49" s="26">
        <v>528</v>
      </c>
      <c r="D49" s="19">
        <v>1424.808</v>
      </c>
      <c r="E49" s="19">
        <v>131.620104</v>
      </c>
      <c r="F49" s="19">
        <v>229.66548</v>
      </c>
      <c r="G49" s="20">
        <v>21.21590724</v>
      </c>
      <c r="H49" s="20"/>
      <c r="I49" s="20"/>
      <c r="J49" s="20"/>
      <c r="K49" s="20"/>
      <c r="L49" s="21"/>
      <c r="M49" s="21"/>
      <c r="N49" s="21"/>
      <c r="O49" s="21"/>
      <c r="P49" s="21"/>
      <c r="Q49" s="21"/>
      <c r="R49" s="21"/>
      <c r="S49" s="21"/>
      <c r="T49" s="21"/>
      <c r="U49" s="21"/>
      <c r="V49" s="21"/>
      <c r="W49" s="21"/>
      <c r="X49" s="21"/>
    </row>
    <row r="50" spans="1:24" s="17" customFormat="1" ht="74.25" customHeight="1" collapsed="1" x14ac:dyDescent="0.25">
      <c r="A50" s="12">
        <v>9</v>
      </c>
      <c r="B50" s="12" t="s">
        <v>82</v>
      </c>
      <c r="C50" s="12">
        <v>10120</v>
      </c>
      <c r="D50" s="13">
        <v>26768.824000000001</v>
      </c>
      <c r="E50" s="13">
        <v>2495.1942960000001</v>
      </c>
      <c r="F50" s="13">
        <v>4264.0412399999996</v>
      </c>
      <c r="G50" s="14">
        <v>397.42781595999998</v>
      </c>
      <c r="H50" s="14"/>
      <c r="I50" s="14"/>
      <c r="J50" s="14"/>
      <c r="K50" s="14"/>
      <c r="L50" s="9"/>
      <c r="M50" s="9"/>
      <c r="N50" s="9"/>
      <c r="O50" s="9" t="s">
        <v>28</v>
      </c>
      <c r="P50" s="9" t="s">
        <v>29</v>
      </c>
      <c r="Q50" s="9" t="s">
        <v>30</v>
      </c>
      <c r="R50" s="9"/>
      <c r="S50" s="9"/>
      <c r="T50" s="9"/>
      <c r="U50" s="9" t="s">
        <v>23</v>
      </c>
      <c r="V50" s="9" t="s">
        <v>31</v>
      </c>
      <c r="W50" s="15" t="s">
        <v>25</v>
      </c>
      <c r="X50" s="16" t="s">
        <v>32</v>
      </c>
    </row>
    <row r="51" spans="1:24" hidden="1" outlineLevel="1" x14ac:dyDescent="0.25">
      <c r="A51" s="25"/>
      <c r="B51" s="18" t="s">
        <v>83</v>
      </c>
      <c r="C51" s="26">
        <v>5136</v>
      </c>
      <c r="D51" s="19">
        <v>14679.544</v>
      </c>
      <c r="E51" s="19">
        <v>1378.4176560000001</v>
      </c>
      <c r="F51" s="19">
        <v>2315.3644399999998</v>
      </c>
      <c r="G51" s="20">
        <v>217.41405756</v>
      </c>
      <c r="H51" s="20"/>
      <c r="I51" s="20"/>
      <c r="J51" s="20"/>
      <c r="K51" s="20"/>
      <c r="L51" s="21"/>
      <c r="M51" s="21"/>
      <c r="N51" s="21"/>
      <c r="O51" s="21"/>
      <c r="P51" s="21"/>
      <c r="Q51" s="21"/>
      <c r="R51" s="21"/>
      <c r="S51" s="21"/>
      <c r="T51" s="21"/>
      <c r="U51" s="21"/>
      <c r="V51" s="21"/>
      <c r="W51" s="21"/>
      <c r="X51" s="21"/>
    </row>
    <row r="52" spans="1:24" hidden="1" outlineLevel="1" x14ac:dyDescent="0.25">
      <c r="A52" s="3"/>
      <c r="B52" s="18" t="s">
        <v>84</v>
      </c>
      <c r="C52" s="26">
        <v>359</v>
      </c>
      <c r="D52" s="19">
        <v>968.76149999999996</v>
      </c>
      <c r="E52" s="19">
        <v>89.491699499999996</v>
      </c>
      <c r="F52" s="19">
        <v>156.15512749999999</v>
      </c>
      <c r="G52" s="20">
        <v>14.4252096575</v>
      </c>
      <c r="H52" s="20"/>
      <c r="I52" s="20"/>
      <c r="J52" s="20"/>
      <c r="K52" s="20"/>
      <c r="L52" s="21"/>
      <c r="M52" s="21"/>
      <c r="N52" s="21"/>
      <c r="O52" s="21"/>
      <c r="P52" s="21"/>
      <c r="Q52" s="21"/>
      <c r="R52" s="21"/>
      <c r="S52" s="21"/>
      <c r="T52" s="21"/>
      <c r="U52" s="21"/>
      <c r="V52" s="21"/>
      <c r="W52" s="21"/>
      <c r="X52" s="21"/>
    </row>
    <row r="53" spans="1:24" hidden="1" outlineLevel="1" x14ac:dyDescent="0.25">
      <c r="A53" s="3"/>
      <c r="B53" s="18" t="s">
        <v>85</v>
      </c>
      <c r="C53" s="26">
        <v>466</v>
      </c>
      <c r="D53" s="19">
        <v>1257.501</v>
      </c>
      <c r="E53" s="19">
        <v>116.16471300000001</v>
      </c>
      <c r="F53" s="19">
        <v>202.69718499999999</v>
      </c>
      <c r="G53" s="20">
        <v>18.724645405</v>
      </c>
      <c r="H53" s="20"/>
      <c r="I53" s="20"/>
      <c r="J53" s="20"/>
      <c r="K53" s="20"/>
      <c r="L53" s="21"/>
      <c r="M53" s="21"/>
      <c r="N53" s="21"/>
      <c r="O53" s="21"/>
      <c r="P53" s="21"/>
      <c r="Q53" s="21"/>
      <c r="R53" s="21"/>
      <c r="S53" s="21"/>
      <c r="T53" s="21"/>
      <c r="U53" s="21"/>
      <c r="V53" s="21"/>
      <c r="W53" s="21"/>
      <c r="X53" s="21"/>
    </row>
    <row r="54" spans="1:24" hidden="1" outlineLevel="1" x14ac:dyDescent="0.25">
      <c r="A54" s="3"/>
      <c r="B54" s="18" t="s">
        <v>86</v>
      </c>
      <c r="C54" s="26">
        <v>323</v>
      </c>
      <c r="D54" s="19">
        <v>871.6155</v>
      </c>
      <c r="E54" s="19">
        <v>80.517601499999998</v>
      </c>
      <c r="F54" s="19">
        <v>140.4961175</v>
      </c>
      <c r="G54" s="20">
        <v>12.9786705275</v>
      </c>
      <c r="H54" s="20"/>
      <c r="I54" s="20"/>
      <c r="J54" s="20"/>
      <c r="K54" s="20"/>
      <c r="L54" s="21"/>
      <c r="M54" s="21"/>
      <c r="N54" s="21"/>
      <c r="O54" s="21"/>
      <c r="P54" s="21"/>
      <c r="Q54" s="21"/>
      <c r="R54" s="21"/>
      <c r="S54" s="21"/>
      <c r="T54" s="21"/>
      <c r="U54" s="21"/>
      <c r="V54" s="21"/>
      <c r="W54" s="21"/>
      <c r="X54" s="21"/>
    </row>
    <row r="55" spans="1:24" hidden="1" outlineLevel="1" x14ac:dyDescent="0.25">
      <c r="A55" s="3"/>
      <c r="B55" s="18" t="s">
        <v>87</v>
      </c>
      <c r="C55" s="26">
        <v>233</v>
      </c>
      <c r="D55" s="19">
        <v>628.75049999999999</v>
      </c>
      <c r="E55" s="19">
        <v>58.082356500000003</v>
      </c>
      <c r="F55" s="19">
        <v>101.3485925</v>
      </c>
      <c r="G55" s="20">
        <v>9.3623227025000002</v>
      </c>
      <c r="H55" s="20"/>
      <c r="I55" s="20"/>
      <c r="J55" s="20"/>
      <c r="K55" s="20"/>
      <c r="L55" s="21"/>
      <c r="M55" s="21"/>
      <c r="N55" s="21"/>
      <c r="O55" s="21"/>
      <c r="P55" s="21"/>
      <c r="Q55" s="21"/>
      <c r="R55" s="21"/>
      <c r="S55" s="21"/>
      <c r="T55" s="21"/>
      <c r="U55" s="21"/>
      <c r="V55" s="21"/>
      <c r="W55" s="21"/>
      <c r="X55" s="21"/>
    </row>
    <row r="56" spans="1:24" hidden="1" outlineLevel="1" x14ac:dyDescent="0.25">
      <c r="A56" s="3"/>
      <c r="B56" s="18" t="s">
        <v>88</v>
      </c>
      <c r="C56" s="26">
        <v>448</v>
      </c>
      <c r="D56" s="19">
        <v>1208.9280000000001</v>
      </c>
      <c r="E56" s="19">
        <v>111.67766399999999</v>
      </c>
      <c r="F56" s="19">
        <v>194.86768000000001</v>
      </c>
      <c r="G56" s="20">
        <v>18.001375840000001</v>
      </c>
      <c r="H56" s="20"/>
      <c r="I56" s="20"/>
      <c r="J56" s="20"/>
      <c r="K56" s="20"/>
      <c r="L56" s="21"/>
      <c r="M56" s="21"/>
      <c r="N56" s="21"/>
      <c r="O56" s="21"/>
      <c r="P56" s="21"/>
      <c r="Q56" s="21"/>
      <c r="R56" s="21"/>
      <c r="S56" s="21"/>
      <c r="T56" s="21"/>
      <c r="U56" s="21"/>
      <c r="V56" s="21"/>
      <c r="W56" s="21"/>
      <c r="X56" s="21"/>
    </row>
    <row r="57" spans="1:24" hidden="1" outlineLevel="1" x14ac:dyDescent="0.25">
      <c r="A57" s="3"/>
      <c r="B57" s="18" t="s">
        <v>89</v>
      </c>
      <c r="C57" s="26">
        <v>834</v>
      </c>
      <c r="D57" s="19">
        <v>2250.549</v>
      </c>
      <c r="E57" s="19">
        <v>207.89993699999999</v>
      </c>
      <c r="F57" s="19">
        <v>362.767065</v>
      </c>
      <c r="G57" s="20">
        <v>33.511489845</v>
      </c>
      <c r="H57" s="20"/>
      <c r="I57" s="20"/>
      <c r="J57" s="20"/>
      <c r="K57" s="20"/>
      <c r="L57" s="21"/>
      <c r="M57" s="21"/>
      <c r="N57" s="21"/>
      <c r="O57" s="21"/>
      <c r="P57" s="21"/>
      <c r="Q57" s="21"/>
      <c r="R57" s="21"/>
      <c r="S57" s="21"/>
      <c r="T57" s="21"/>
      <c r="U57" s="21"/>
      <c r="V57" s="21"/>
      <c r="W57" s="21"/>
      <c r="X57" s="21"/>
    </row>
    <row r="58" spans="1:24" hidden="1" outlineLevel="1" x14ac:dyDescent="0.25">
      <c r="A58" s="3"/>
      <c r="B58" s="18" t="s">
        <v>90</v>
      </c>
      <c r="C58" s="26">
        <v>292</v>
      </c>
      <c r="D58" s="19">
        <v>787.96199999999999</v>
      </c>
      <c r="E58" s="19">
        <v>72.789906000000002</v>
      </c>
      <c r="F58" s="19">
        <v>127.01197000000001</v>
      </c>
      <c r="G58" s="20">
        <v>11.733039610000001</v>
      </c>
      <c r="H58" s="20"/>
      <c r="I58" s="20"/>
      <c r="J58" s="20"/>
      <c r="K58" s="20"/>
      <c r="L58" s="21"/>
      <c r="M58" s="21"/>
      <c r="N58" s="21"/>
      <c r="O58" s="21"/>
      <c r="P58" s="21"/>
      <c r="Q58" s="21"/>
      <c r="R58" s="21"/>
      <c r="S58" s="21"/>
      <c r="T58" s="21"/>
      <c r="U58" s="21"/>
      <c r="V58" s="21"/>
      <c r="W58" s="21"/>
      <c r="X58" s="21"/>
    </row>
    <row r="59" spans="1:24" hidden="1" outlineLevel="1" x14ac:dyDescent="0.25">
      <c r="A59" s="3"/>
      <c r="B59" s="18" t="s">
        <v>91</v>
      </c>
      <c r="C59" s="26">
        <v>515</v>
      </c>
      <c r="D59" s="19">
        <v>1389.7275</v>
      </c>
      <c r="E59" s="19">
        <v>128.3794575</v>
      </c>
      <c r="F59" s="19">
        <v>224.01083750000001</v>
      </c>
      <c r="G59" s="20">
        <v>20.693545887500001</v>
      </c>
      <c r="H59" s="20"/>
      <c r="I59" s="20"/>
      <c r="J59" s="20"/>
      <c r="K59" s="20"/>
      <c r="L59" s="21"/>
      <c r="M59" s="21"/>
      <c r="N59" s="21"/>
      <c r="O59" s="21"/>
      <c r="P59" s="21"/>
      <c r="Q59" s="21"/>
      <c r="R59" s="21"/>
      <c r="S59" s="21"/>
      <c r="T59" s="21"/>
      <c r="U59" s="21"/>
      <c r="V59" s="21"/>
      <c r="W59" s="21"/>
      <c r="X59" s="21"/>
    </row>
    <row r="60" spans="1:24" hidden="1" outlineLevel="1" x14ac:dyDescent="0.25">
      <c r="A60" s="3"/>
      <c r="B60" s="18" t="s">
        <v>92</v>
      </c>
      <c r="C60" s="26">
        <v>535</v>
      </c>
      <c r="D60" s="19">
        <v>1443.6975</v>
      </c>
      <c r="E60" s="19">
        <v>133.36506750000001</v>
      </c>
      <c r="F60" s="19">
        <v>232.71028749999999</v>
      </c>
      <c r="G60" s="20">
        <v>21.497178737500001</v>
      </c>
      <c r="H60" s="20"/>
      <c r="I60" s="20"/>
      <c r="J60" s="20"/>
      <c r="K60" s="20"/>
      <c r="L60" s="21"/>
      <c r="M60" s="21"/>
      <c r="N60" s="21"/>
      <c r="O60" s="21"/>
      <c r="P60" s="21"/>
      <c r="Q60" s="21"/>
      <c r="R60" s="21"/>
      <c r="S60" s="21"/>
      <c r="T60" s="21"/>
      <c r="U60" s="21"/>
      <c r="V60" s="21"/>
      <c r="W60" s="21"/>
      <c r="X60" s="21"/>
    </row>
    <row r="61" spans="1:24" hidden="1" outlineLevel="1" x14ac:dyDescent="0.25">
      <c r="A61" s="3"/>
      <c r="B61" s="18" t="s">
        <v>93</v>
      </c>
      <c r="C61" s="26">
        <v>475</v>
      </c>
      <c r="D61" s="19">
        <v>1281.7874999999999</v>
      </c>
      <c r="E61" s="19">
        <v>118.4082375</v>
      </c>
      <c r="F61" s="19">
        <v>206.61193750000001</v>
      </c>
      <c r="G61" s="20">
        <v>19.086280187500002</v>
      </c>
      <c r="H61" s="20"/>
      <c r="I61" s="20"/>
      <c r="J61" s="20"/>
      <c r="K61" s="20"/>
      <c r="L61" s="21"/>
      <c r="M61" s="21"/>
      <c r="N61" s="21"/>
      <c r="O61" s="21"/>
      <c r="P61" s="21"/>
      <c r="Q61" s="21"/>
      <c r="R61" s="21"/>
      <c r="S61" s="21"/>
      <c r="T61" s="21"/>
      <c r="U61" s="21"/>
      <c r="V61" s="21"/>
      <c r="W61" s="21"/>
      <c r="X61" s="21"/>
    </row>
    <row r="62" spans="1:24" s="17" customFormat="1" ht="73.5" customHeight="1" collapsed="1" x14ac:dyDescent="0.25">
      <c r="A62" s="12">
        <v>10</v>
      </c>
      <c r="B62" s="12" t="s">
        <v>94</v>
      </c>
      <c r="C62" s="12">
        <v>10562</v>
      </c>
      <c r="D62" s="13">
        <v>28606.898499999999</v>
      </c>
      <c r="E62" s="13">
        <v>2664.6513325000001</v>
      </c>
      <c r="F62" s="13">
        <v>4555.5911724999996</v>
      </c>
      <c r="G62" s="14">
        <v>424.30689126250002</v>
      </c>
      <c r="H62" s="14"/>
      <c r="I62" s="14"/>
      <c r="J62" s="14"/>
      <c r="K62" s="14"/>
      <c r="L62" s="9"/>
      <c r="M62" s="9"/>
      <c r="N62" s="9"/>
      <c r="O62" s="9" t="s">
        <v>28</v>
      </c>
      <c r="P62" s="9" t="s">
        <v>29</v>
      </c>
      <c r="Q62" s="9" t="s">
        <v>30</v>
      </c>
      <c r="R62" s="9"/>
      <c r="S62" s="9"/>
      <c r="T62" s="9"/>
      <c r="U62" s="9" t="s">
        <v>23</v>
      </c>
      <c r="V62" s="9" t="s">
        <v>31</v>
      </c>
      <c r="W62" s="15" t="s">
        <v>25</v>
      </c>
      <c r="X62" s="16" t="s">
        <v>32</v>
      </c>
    </row>
    <row r="63" spans="1:24" hidden="1" outlineLevel="1" x14ac:dyDescent="0.25">
      <c r="A63" s="25"/>
      <c r="B63" s="18" t="s">
        <v>95</v>
      </c>
      <c r="C63" s="26">
        <v>5620</v>
      </c>
      <c r="D63" s="19">
        <v>16045.380999999999</v>
      </c>
      <c r="E63" s="19">
        <v>1504.250605</v>
      </c>
      <c r="F63" s="19">
        <v>2530.7941850000002</v>
      </c>
      <c r="G63" s="20">
        <v>237.261345425</v>
      </c>
      <c r="H63" s="20"/>
      <c r="I63" s="20"/>
      <c r="J63" s="20"/>
      <c r="K63" s="20"/>
      <c r="L63" s="21"/>
      <c r="M63" s="21"/>
      <c r="N63" s="21"/>
      <c r="O63" s="21"/>
      <c r="P63" s="21"/>
      <c r="Q63" s="21"/>
      <c r="R63" s="21"/>
      <c r="S63" s="21"/>
      <c r="T63" s="21"/>
      <c r="U63" s="21"/>
      <c r="V63" s="21"/>
      <c r="W63" s="21"/>
      <c r="X63" s="21"/>
    </row>
    <row r="64" spans="1:24" hidden="1" outlineLevel="1" x14ac:dyDescent="0.25">
      <c r="A64" s="3"/>
      <c r="B64" s="18" t="s">
        <v>96</v>
      </c>
      <c r="C64" s="26">
        <v>595</v>
      </c>
      <c r="D64" s="19">
        <v>1605.6075000000001</v>
      </c>
      <c r="E64" s="19">
        <v>148.32189750000001</v>
      </c>
      <c r="F64" s="19">
        <v>258.80863749999997</v>
      </c>
      <c r="G64" s="20">
        <v>23.908077287499999</v>
      </c>
      <c r="H64" s="20"/>
      <c r="I64" s="20"/>
      <c r="J64" s="20"/>
      <c r="K64" s="20"/>
      <c r="L64" s="21"/>
      <c r="M64" s="21"/>
      <c r="N64" s="21"/>
      <c r="O64" s="21"/>
      <c r="P64" s="21"/>
      <c r="Q64" s="21"/>
      <c r="R64" s="21"/>
      <c r="S64" s="21"/>
      <c r="T64" s="21"/>
      <c r="U64" s="21"/>
      <c r="V64" s="21"/>
      <c r="W64" s="21"/>
      <c r="X64" s="21"/>
    </row>
    <row r="65" spans="1:24" hidden="1" outlineLevel="1" x14ac:dyDescent="0.25">
      <c r="A65" s="3"/>
      <c r="B65" s="18" t="s">
        <v>97</v>
      </c>
      <c r="C65" s="26">
        <v>707</v>
      </c>
      <c r="D65" s="19">
        <v>1907.8395</v>
      </c>
      <c r="E65" s="19">
        <v>176.24131349999999</v>
      </c>
      <c r="F65" s="19">
        <v>307.52555749999999</v>
      </c>
      <c r="G65" s="20">
        <v>28.408421247500002</v>
      </c>
      <c r="H65" s="20"/>
      <c r="I65" s="20"/>
      <c r="J65" s="20"/>
      <c r="K65" s="20"/>
      <c r="L65" s="21"/>
      <c r="M65" s="21"/>
      <c r="N65" s="21"/>
      <c r="O65" s="21"/>
      <c r="P65" s="21"/>
      <c r="Q65" s="21"/>
      <c r="R65" s="21"/>
      <c r="S65" s="21"/>
      <c r="T65" s="21"/>
      <c r="U65" s="21"/>
      <c r="V65" s="21"/>
      <c r="W65" s="21"/>
      <c r="X65" s="21"/>
    </row>
    <row r="66" spans="1:24" hidden="1" outlineLevel="1" x14ac:dyDescent="0.25">
      <c r="A66" s="3"/>
      <c r="B66" s="18" t="s">
        <v>98</v>
      </c>
      <c r="C66" s="26">
        <v>218</v>
      </c>
      <c r="D66" s="19">
        <v>588.27300000000002</v>
      </c>
      <c r="E66" s="19">
        <v>54.343148999999997</v>
      </c>
      <c r="F66" s="19">
        <v>94.824005</v>
      </c>
      <c r="G66" s="20">
        <v>8.7595980650000005</v>
      </c>
      <c r="H66" s="20"/>
      <c r="I66" s="20"/>
      <c r="J66" s="20"/>
      <c r="K66" s="20"/>
      <c r="L66" s="21"/>
      <c r="M66" s="21"/>
      <c r="N66" s="21"/>
      <c r="O66" s="21"/>
      <c r="P66" s="21"/>
      <c r="Q66" s="21"/>
      <c r="R66" s="21"/>
      <c r="S66" s="21"/>
      <c r="T66" s="21"/>
      <c r="U66" s="21"/>
      <c r="V66" s="21"/>
      <c r="W66" s="21"/>
      <c r="X66" s="21"/>
    </row>
    <row r="67" spans="1:24" hidden="1" outlineLevel="1" x14ac:dyDescent="0.25">
      <c r="A67" s="3"/>
      <c r="B67" s="18" t="s">
        <v>99</v>
      </c>
      <c r="C67" s="26">
        <v>769</v>
      </c>
      <c r="D67" s="19">
        <v>2075.1464999999998</v>
      </c>
      <c r="E67" s="19">
        <v>191.69670450000001</v>
      </c>
      <c r="F67" s="19">
        <v>334.4938525</v>
      </c>
      <c r="G67" s="20">
        <v>30.899683082500001</v>
      </c>
      <c r="H67" s="20"/>
      <c r="I67" s="20"/>
      <c r="J67" s="20"/>
      <c r="K67" s="20"/>
      <c r="L67" s="21"/>
      <c r="M67" s="21"/>
      <c r="N67" s="21"/>
      <c r="O67" s="21"/>
      <c r="P67" s="21"/>
      <c r="Q67" s="21"/>
      <c r="R67" s="21"/>
      <c r="S67" s="21"/>
      <c r="T67" s="21"/>
      <c r="U67" s="21"/>
      <c r="V67" s="21"/>
      <c r="W67" s="21"/>
      <c r="X67" s="21"/>
    </row>
    <row r="68" spans="1:24" hidden="1" outlineLevel="1" x14ac:dyDescent="0.25">
      <c r="A68" s="3"/>
      <c r="B68" s="18" t="s">
        <v>100</v>
      </c>
      <c r="C68" s="26">
        <v>704</v>
      </c>
      <c r="D68" s="19">
        <v>1899.7439999999999</v>
      </c>
      <c r="E68" s="19">
        <v>175.493472</v>
      </c>
      <c r="F68" s="19">
        <v>306.22064</v>
      </c>
      <c r="G68" s="20">
        <v>28.287876319999999</v>
      </c>
      <c r="H68" s="20"/>
      <c r="I68" s="20"/>
      <c r="J68" s="20"/>
      <c r="K68" s="20"/>
      <c r="L68" s="21"/>
      <c r="M68" s="21"/>
      <c r="N68" s="21"/>
      <c r="O68" s="21"/>
      <c r="P68" s="21"/>
      <c r="Q68" s="21"/>
      <c r="R68" s="21"/>
      <c r="S68" s="21"/>
      <c r="T68" s="21"/>
      <c r="U68" s="21"/>
      <c r="V68" s="21"/>
      <c r="W68" s="21"/>
      <c r="X68" s="21"/>
    </row>
    <row r="69" spans="1:24" hidden="1" outlineLevel="1" x14ac:dyDescent="0.25">
      <c r="A69" s="3"/>
      <c r="B69" s="18" t="s">
        <v>101</v>
      </c>
      <c r="C69" s="26">
        <v>613</v>
      </c>
      <c r="D69" s="19">
        <v>1654.1804999999999</v>
      </c>
      <c r="E69" s="19">
        <v>152.80894649999999</v>
      </c>
      <c r="F69" s="19">
        <v>266.63814250000001</v>
      </c>
      <c r="G69" s="20">
        <v>24.631346852499998</v>
      </c>
      <c r="H69" s="20"/>
      <c r="I69" s="20"/>
      <c r="J69" s="20"/>
      <c r="K69" s="20"/>
      <c r="L69" s="21"/>
      <c r="M69" s="21"/>
      <c r="N69" s="21"/>
      <c r="O69" s="21"/>
      <c r="P69" s="21"/>
      <c r="Q69" s="21"/>
      <c r="R69" s="21"/>
      <c r="S69" s="21"/>
      <c r="T69" s="21"/>
      <c r="U69" s="21"/>
      <c r="V69" s="21"/>
      <c r="W69" s="21"/>
      <c r="X69" s="21"/>
    </row>
    <row r="70" spans="1:24" hidden="1" outlineLevel="1" x14ac:dyDescent="0.25">
      <c r="A70" s="3"/>
      <c r="B70" s="18" t="s">
        <v>102</v>
      </c>
      <c r="C70" s="26">
        <v>410</v>
      </c>
      <c r="D70" s="19">
        <v>1106.385</v>
      </c>
      <c r="E70" s="19">
        <v>102.205005</v>
      </c>
      <c r="F70" s="19">
        <v>178.33872500000001</v>
      </c>
      <c r="G70" s="20">
        <v>16.474473424999999</v>
      </c>
      <c r="H70" s="20"/>
      <c r="I70" s="20"/>
      <c r="J70" s="20"/>
      <c r="K70" s="20"/>
      <c r="L70" s="21"/>
      <c r="M70" s="21"/>
      <c r="N70" s="21"/>
      <c r="O70" s="21"/>
      <c r="P70" s="21"/>
      <c r="Q70" s="21"/>
      <c r="R70" s="21"/>
      <c r="S70" s="21"/>
      <c r="T70" s="21"/>
      <c r="U70" s="21"/>
      <c r="V70" s="21"/>
      <c r="W70" s="21"/>
      <c r="X70" s="21"/>
    </row>
    <row r="71" spans="1:24" hidden="1" outlineLevel="1" x14ac:dyDescent="0.25">
      <c r="A71" s="3"/>
      <c r="B71" s="18" t="s">
        <v>103</v>
      </c>
      <c r="C71" s="26">
        <v>639</v>
      </c>
      <c r="D71" s="19">
        <v>1724.3415</v>
      </c>
      <c r="E71" s="19">
        <v>159.29023950000001</v>
      </c>
      <c r="F71" s="19">
        <v>277.9474275</v>
      </c>
      <c r="G71" s="20">
        <v>25.6760695575</v>
      </c>
      <c r="H71" s="20"/>
      <c r="I71" s="20"/>
      <c r="J71" s="20"/>
      <c r="K71" s="20"/>
      <c r="L71" s="21"/>
      <c r="M71" s="21"/>
      <c r="N71" s="21"/>
      <c r="O71" s="21"/>
      <c r="P71" s="21"/>
      <c r="Q71" s="21"/>
      <c r="R71" s="21"/>
      <c r="S71" s="21"/>
      <c r="T71" s="21"/>
      <c r="U71" s="21"/>
      <c r="V71" s="21"/>
      <c r="W71" s="21"/>
      <c r="X71" s="21"/>
    </row>
    <row r="72" spans="1:24" s="17" customFormat="1" ht="74.25" customHeight="1" collapsed="1" x14ac:dyDescent="0.25">
      <c r="A72" s="12">
        <v>11</v>
      </c>
      <c r="B72" s="12" t="s">
        <v>104</v>
      </c>
      <c r="C72" s="12">
        <v>17595</v>
      </c>
      <c r="D72" s="13">
        <v>56170.074000000001</v>
      </c>
      <c r="E72" s="13">
        <v>5225.1616940000004</v>
      </c>
      <c r="F72" s="13">
        <v>8879.8418899999997</v>
      </c>
      <c r="G72" s="14">
        <v>825.96347039</v>
      </c>
      <c r="H72" s="14"/>
      <c r="I72" s="14"/>
      <c r="J72" s="14"/>
      <c r="K72" s="14"/>
      <c r="L72" s="9"/>
      <c r="M72" s="9"/>
      <c r="N72" s="9"/>
      <c r="O72" s="9" t="s">
        <v>54</v>
      </c>
      <c r="P72" s="9" t="s">
        <v>55</v>
      </c>
      <c r="Q72" s="9" t="s">
        <v>56</v>
      </c>
      <c r="R72" s="9"/>
      <c r="S72" s="9"/>
      <c r="T72" s="9"/>
      <c r="U72" s="9" t="s">
        <v>23</v>
      </c>
      <c r="V72" s="9" t="s">
        <v>57</v>
      </c>
      <c r="W72" s="15" t="s">
        <v>25</v>
      </c>
      <c r="X72" s="16" t="s">
        <v>58</v>
      </c>
    </row>
    <row r="73" spans="1:24" hidden="1" outlineLevel="1" x14ac:dyDescent="0.25">
      <c r="A73" s="25"/>
      <c r="B73" s="18" t="s">
        <v>105</v>
      </c>
      <c r="C73" s="26">
        <v>362</v>
      </c>
      <c r="D73" s="19">
        <v>976.85699999999997</v>
      </c>
      <c r="E73" s="19">
        <v>90.239541000000003</v>
      </c>
      <c r="F73" s="19">
        <v>157.46004500000001</v>
      </c>
      <c r="G73" s="20">
        <v>14.545754584999999</v>
      </c>
      <c r="H73" s="20"/>
      <c r="I73" s="20"/>
      <c r="J73" s="20"/>
      <c r="K73" s="20"/>
      <c r="L73" s="21"/>
      <c r="M73" s="21"/>
      <c r="N73" s="21"/>
      <c r="O73" s="21"/>
      <c r="P73" s="21"/>
      <c r="Q73" s="21"/>
      <c r="R73" s="21"/>
      <c r="S73" s="21"/>
      <c r="T73" s="21"/>
      <c r="U73" s="21"/>
      <c r="V73" s="21"/>
      <c r="W73" s="21"/>
      <c r="X73" s="21"/>
    </row>
    <row r="74" spans="1:24" hidden="1" outlineLevel="1" x14ac:dyDescent="0.25">
      <c r="A74" s="3"/>
      <c r="B74" s="18" t="s">
        <v>106</v>
      </c>
      <c r="C74" s="26">
        <v>1063</v>
      </c>
      <c r="D74" s="19">
        <v>3005.1010000000001</v>
      </c>
      <c r="E74" s="19">
        <v>277.60351300000002</v>
      </c>
      <c r="F74" s="19">
        <v>473.98638499999998</v>
      </c>
      <c r="G74" s="20">
        <v>43.785645004999999</v>
      </c>
      <c r="H74" s="20"/>
      <c r="I74" s="20"/>
      <c r="J74" s="20"/>
      <c r="K74" s="20"/>
      <c r="L74" s="21"/>
      <c r="M74" s="21"/>
      <c r="N74" s="21"/>
      <c r="O74" s="21"/>
      <c r="P74" s="21"/>
      <c r="Q74" s="21"/>
      <c r="R74" s="21"/>
      <c r="S74" s="21"/>
      <c r="T74" s="21"/>
      <c r="U74" s="21"/>
      <c r="V74" s="21"/>
      <c r="W74" s="21"/>
      <c r="X74" s="21"/>
    </row>
    <row r="75" spans="1:24" hidden="1" outlineLevel="1" x14ac:dyDescent="0.25">
      <c r="A75" s="3"/>
      <c r="B75" s="18" t="s">
        <v>107</v>
      </c>
      <c r="C75" s="26">
        <v>1315</v>
      </c>
      <c r="D75" s="19">
        <v>3717.5050000000001</v>
      </c>
      <c r="E75" s="19">
        <v>343.41356500000001</v>
      </c>
      <c r="F75" s="19">
        <v>586.35192500000005</v>
      </c>
      <c r="G75" s="20">
        <v>54.165685025000002</v>
      </c>
      <c r="H75" s="20"/>
      <c r="I75" s="20"/>
      <c r="J75" s="20"/>
      <c r="K75" s="20"/>
      <c r="L75" s="21"/>
      <c r="M75" s="21"/>
      <c r="N75" s="21"/>
      <c r="O75" s="21"/>
      <c r="P75" s="21"/>
      <c r="Q75" s="21"/>
      <c r="R75" s="21"/>
      <c r="S75" s="21"/>
      <c r="T75" s="21"/>
      <c r="U75" s="21"/>
      <c r="V75" s="21"/>
      <c r="W75" s="21"/>
      <c r="X75" s="21"/>
    </row>
    <row r="76" spans="1:24" hidden="1" outlineLevel="1" x14ac:dyDescent="0.25">
      <c r="A76" s="3"/>
      <c r="B76" s="18" t="s">
        <v>108</v>
      </c>
      <c r="C76" s="26">
        <v>1512</v>
      </c>
      <c r="D76" s="19">
        <v>4274.424</v>
      </c>
      <c r="E76" s="19">
        <v>394.86031200000002</v>
      </c>
      <c r="F76" s="19">
        <v>674.19323999999995</v>
      </c>
      <c r="G76" s="20">
        <v>62.280240120000002</v>
      </c>
      <c r="H76" s="20"/>
      <c r="I76" s="20"/>
      <c r="J76" s="20"/>
      <c r="K76" s="20"/>
      <c r="L76" s="21"/>
      <c r="M76" s="21"/>
      <c r="N76" s="21"/>
      <c r="O76" s="21"/>
      <c r="P76" s="21"/>
      <c r="Q76" s="21"/>
      <c r="R76" s="21"/>
      <c r="S76" s="21"/>
      <c r="T76" s="21"/>
      <c r="U76" s="21"/>
      <c r="V76" s="21"/>
      <c r="W76" s="21"/>
      <c r="X76" s="21"/>
    </row>
    <row r="77" spans="1:24" hidden="1" outlineLevel="1" x14ac:dyDescent="0.25">
      <c r="A77" s="3"/>
      <c r="B77" s="18" t="s">
        <v>109</v>
      </c>
      <c r="C77" s="26">
        <v>1247</v>
      </c>
      <c r="D77" s="19">
        <v>3646.4450000000002</v>
      </c>
      <c r="E77" s="19">
        <v>353.77525700000001</v>
      </c>
      <c r="F77" s="19">
        <v>575.14382499999999</v>
      </c>
      <c r="G77" s="20">
        <v>55.800006445000001</v>
      </c>
      <c r="H77" s="20"/>
      <c r="I77" s="20"/>
      <c r="J77" s="20"/>
      <c r="K77" s="20"/>
      <c r="L77" s="21"/>
      <c r="M77" s="21"/>
      <c r="N77" s="21"/>
      <c r="O77" s="21"/>
      <c r="P77" s="21"/>
      <c r="Q77" s="21"/>
      <c r="R77" s="21"/>
      <c r="S77" s="21"/>
      <c r="T77" s="21"/>
      <c r="U77" s="21"/>
      <c r="V77" s="21"/>
      <c r="W77" s="21"/>
      <c r="X77" s="21"/>
    </row>
    <row r="78" spans="1:24" hidden="1" outlineLevel="1" x14ac:dyDescent="0.25">
      <c r="A78" s="3"/>
      <c r="B78" s="18" t="s">
        <v>110</v>
      </c>
      <c r="C78" s="26">
        <v>635</v>
      </c>
      <c r="D78" s="19">
        <v>1713.5474999999999</v>
      </c>
      <c r="E78" s="19">
        <v>158.29311749999999</v>
      </c>
      <c r="F78" s="19">
        <v>276.2075375</v>
      </c>
      <c r="G78" s="20">
        <v>25.515342987499999</v>
      </c>
      <c r="H78" s="20"/>
      <c r="I78" s="20"/>
      <c r="J78" s="20"/>
      <c r="K78" s="20"/>
      <c r="L78" s="21"/>
      <c r="M78" s="21"/>
      <c r="N78" s="21"/>
      <c r="O78" s="21"/>
      <c r="P78" s="21"/>
      <c r="Q78" s="21"/>
      <c r="R78" s="21"/>
      <c r="S78" s="21"/>
      <c r="T78" s="21"/>
      <c r="U78" s="21"/>
      <c r="V78" s="21"/>
      <c r="W78" s="21"/>
      <c r="X78" s="21"/>
    </row>
    <row r="79" spans="1:24" hidden="1" outlineLevel="1" x14ac:dyDescent="0.25">
      <c r="A79" s="3"/>
      <c r="B79" s="18" t="s">
        <v>111</v>
      </c>
      <c r="C79" s="26">
        <v>801</v>
      </c>
      <c r="D79" s="19">
        <v>2161.4985000000001</v>
      </c>
      <c r="E79" s="19">
        <v>199.67368049999999</v>
      </c>
      <c r="F79" s="19">
        <v>348.41297250000002</v>
      </c>
      <c r="G79" s="20">
        <v>32.185495642500001</v>
      </c>
      <c r="H79" s="20"/>
      <c r="I79" s="20"/>
      <c r="J79" s="20"/>
      <c r="K79" s="20"/>
      <c r="L79" s="21"/>
      <c r="M79" s="21"/>
      <c r="N79" s="21"/>
      <c r="O79" s="21"/>
      <c r="P79" s="21"/>
      <c r="Q79" s="21"/>
      <c r="R79" s="21"/>
      <c r="S79" s="21"/>
      <c r="T79" s="21"/>
      <c r="U79" s="21"/>
      <c r="V79" s="21"/>
      <c r="W79" s="21"/>
      <c r="X79" s="21"/>
    </row>
    <row r="80" spans="1:24" hidden="1" outlineLevel="1" x14ac:dyDescent="0.25">
      <c r="A80" s="3"/>
      <c r="B80" s="18" t="s">
        <v>112</v>
      </c>
      <c r="C80" s="26">
        <v>399</v>
      </c>
      <c r="D80" s="19">
        <v>1076.7014999999999</v>
      </c>
      <c r="E80" s="19">
        <v>99.462919499999998</v>
      </c>
      <c r="F80" s="19">
        <v>173.55402749999999</v>
      </c>
      <c r="G80" s="20">
        <v>16.032475357500001</v>
      </c>
      <c r="H80" s="20"/>
      <c r="I80" s="20"/>
      <c r="J80" s="20"/>
      <c r="K80" s="20"/>
      <c r="L80" s="21"/>
      <c r="M80" s="21"/>
      <c r="N80" s="21"/>
      <c r="O80" s="21"/>
      <c r="P80" s="21"/>
      <c r="Q80" s="21"/>
      <c r="R80" s="21"/>
      <c r="S80" s="21"/>
      <c r="T80" s="21"/>
      <c r="U80" s="21"/>
      <c r="V80" s="21"/>
      <c r="W80" s="21"/>
      <c r="X80" s="21"/>
    </row>
    <row r="81" spans="1:24" hidden="1" outlineLevel="1" x14ac:dyDescent="0.25">
      <c r="A81" s="3"/>
      <c r="B81" s="18" t="s">
        <v>113</v>
      </c>
      <c r="C81" s="26">
        <v>591</v>
      </c>
      <c r="D81" s="19">
        <v>1594.8135</v>
      </c>
      <c r="E81" s="19">
        <v>147.32477549999999</v>
      </c>
      <c r="F81" s="19">
        <v>257.06874749999997</v>
      </c>
      <c r="G81" s="20">
        <v>23.747350717500002</v>
      </c>
      <c r="H81" s="20"/>
      <c r="I81" s="20"/>
      <c r="J81" s="20"/>
      <c r="K81" s="20"/>
      <c r="L81" s="21"/>
      <c r="M81" s="21"/>
      <c r="N81" s="21"/>
      <c r="O81" s="21"/>
      <c r="P81" s="21"/>
      <c r="Q81" s="21"/>
      <c r="R81" s="21"/>
      <c r="S81" s="21"/>
      <c r="T81" s="21"/>
      <c r="U81" s="21"/>
      <c r="V81" s="21"/>
      <c r="W81" s="21"/>
      <c r="X81" s="21"/>
    </row>
    <row r="82" spans="1:24" hidden="1" outlineLevel="1" x14ac:dyDescent="0.25">
      <c r="A82" s="3"/>
      <c r="B82" s="18" t="s">
        <v>114</v>
      </c>
      <c r="C82" s="26">
        <v>5069</v>
      </c>
      <c r="D82" s="19">
        <v>14462.833000000001</v>
      </c>
      <c r="E82" s="19">
        <v>1354.584869</v>
      </c>
      <c r="F82" s="19">
        <v>2281.1832049999998</v>
      </c>
      <c r="G82" s="20">
        <v>213.654977065</v>
      </c>
      <c r="H82" s="20"/>
      <c r="I82" s="20"/>
      <c r="J82" s="20"/>
      <c r="K82" s="20"/>
      <c r="L82" s="21"/>
      <c r="M82" s="21"/>
      <c r="N82" s="21"/>
      <c r="O82" s="21"/>
      <c r="P82" s="21"/>
      <c r="Q82" s="21"/>
      <c r="R82" s="21"/>
      <c r="S82" s="21"/>
      <c r="T82" s="21"/>
      <c r="U82" s="21"/>
      <c r="V82" s="21"/>
      <c r="W82" s="21"/>
      <c r="X82" s="21"/>
    </row>
    <row r="83" spans="1:24" hidden="1" outlineLevel="1" x14ac:dyDescent="0.25">
      <c r="A83" s="3"/>
      <c r="B83" s="18" t="s">
        <v>115</v>
      </c>
      <c r="C83" s="26">
        <v>831</v>
      </c>
      <c r="D83" s="19">
        <v>2242.4535000000001</v>
      </c>
      <c r="E83" s="19">
        <v>207.1520955</v>
      </c>
      <c r="F83" s="19">
        <v>361.46214750000001</v>
      </c>
      <c r="G83" s="20">
        <v>33.390944917500001</v>
      </c>
      <c r="H83" s="20"/>
      <c r="I83" s="20"/>
      <c r="J83" s="20"/>
      <c r="K83" s="20"/>
      <c r="L83" s="21"/>
      <c r="M83" s="21"/>
      <c r="N83" s="21"/>
      <c r="O83" s="21"/>
      <c r="P83" s="21"/>
      <c r="Q83" s="21"/>
      <c r="R83" s="21"/>
      <c r="S83" s="21"/>
      <c r="T83" s="21"/>
      <c r="U83" s="21"/>
      <c r="V83" s="21"/>
      <c r="W83" s="21"/>
      <c r="X83" s="21"/>
    </row>
    <row r="84" spans="1:24" hidden="1" outlineLevel="1" x14ac:dyDescent="0.25">
      <c r="A84" s="3"/>
      <c r="B84" s="18" t="s">
        <v>116</v>
      </c>
      <c r="C84" s="18">
        <v>641</v>
      </c>
      <c r="D84" s="19">
        <v>1729.7384999999999</v>
      </c>
      <c r="E84" s="19">
        <v>159.78880050000001</v>
      </c>
      <c r="F84" s="19">
        <v>278.81737249999998</v>
      </c>
      <c r="G84" s="20">
        <v>25.756432842500001</v>
      </c>
      <c r="H84" s="20"/>
      <c r="I84" s="20"/>
      <c r="J84" s="20"/>
      <c r="K84" s="20"/>
      <c r="L84" s="21"/>
      <c r="M84" s="21"/>
      <c r="N84" s="21"/>
      <c r="O84" s="21"/>
      <c r="P84" s="21"/>
      <c r="Q84" s="21"/>
      <c r="R84" s="21"/>
      <c r="S84" s="21"/>
      <c r="T84" s="21"/>
      <c r="U84" s="21"/>
      <c r="V84" s="21"/>
      <c r="W84" s="21"/>
      <c r="X84" s="21"/>
    </row>
    <row r="85" spans="1:24" hidden="1" outlineLevel="1" x14ac:dyDescent="0.25">
      <c r="A85" s="3"/>
      <c r="B85" s="18" t="s">
        <v>117</v>
      </c>
      <c r="C85" s="26">
        <v>1341</v>
      </c>
      <c r="D85" s="19">
        <v>3791.0070000000001</v>
      </c>
      <c r="E85" s="19">
        <v>350.20349099999999</v>
      </c>
      <c r="F85" s="19">
        <v>597.94519500000001</v>
      </c>
      <c r="G85" s="20">
        <v>55.236641534999997</v>
      </c>
      <c r="H85" s="20"/>
      <c r="I85" s="20"/>
      <c r="J85" s="20"/>
      <c r="K85" s="20"/>
      <c r="L85" s="21"/>
      <c r="M85" s="21"/>
      <c r="N85" s="21"/>
      <c r="O85" s="21"/>
      <c r="P85" s="21"/>
      <c r="Q85" s="21"/>
      <c r="R85" s="21"/>
      <c r="S85" s="21"/>
      <c r="T85" s="21"/>
      <c r="U85" s="21"/>
      <c r="V85" s="21"/>
      <c r="W85" s="21"/>
      <c r="X85" s="21"/>
    </row>
    <row r="86" spans="1:24" hidden="1" outlineLevel="1" x14ac:dyDescent="0.25">
      <c r="A86" s="3"/>
      <c r="B86" s="18" t="s">
        <v>118</v>
      </c>
      <c r="C86" s="26">
        <v>894</v>
      </c>
      <c r="D86" s="19">
        <v>2412.4589999999998</v>
      </c>
      <c r="E86" s="19">
        <v>222.85676699999999</v>
      </c>
      <c r="F86" s="19">
        <v>388.86541499999998</v>
      </c>
      <c r="G86" s="20">
        <v>35.922388394999999</v>
      </c>
      <c r="H86" s="20"/>
      <c r="I86" s="20"/>
      <c r="J86" s="20"/>
      <c r="K86" s="20"/>
      <c r="L86" s="21"/>
      <c r="M86" s="21"/>
      <c r="N86" s="21"/>
      <c r="O86" s="21"/>
      <c r="P86" s="21"/>
      <c r="Q86" s="21"/>
      <c r="R86" s="21"/>
      <c r="S86" s="21"/>
      <c r="T86" s="21"/>
      <c r="U86" s="21"/>
      <c r="V86" s="21"/>
      <c r="W86" s="21"/>
      <c r="X86" s="21"/>
    </row>
    <row r="87" spans="1:24" hidden="1" outlineLevel="1" x14ac:dyDescent="0.25">
      <c r="A87" s="3"/>
      <c r="B87" s="18" t="s">
        <v>119</v>
      </c>
      <c r="C87" s="26">
        <v>318</v>
      </c>
      <c r="D87" s="19">
        <v>858.12300000000005</v>
      </c>
      <c r="E87" s="19">
        <v>79.271198999999996</v>
      </c>
      <c r="F87" s="19">
        <v>138.32125500000001</v>
      </c>
      <c r="G87" s="20">
        <v>12.777762315</v>
      </c>
      <c r="H87" s="20"/>
      <c r="I87" s="20"/>
      <c r="J87" s="20"/>
      <c r="K87" s="20"/>
      <c r="L87" s="21"/>
      <c r="M87" s="21"/>
      <c r="N87" s="21"/>
      <c r="O87" s="21"/>
      <c r="P87" s="21"/>
      <c r="Q87" s="21"/>
      <c r="R87" s="21"/>
      <c r="S87" s="21"/>
      <c r="T87" s="21"/>
      <c r="U87" s="21"/>
      <c r="V87" s="21"/>
      <c r="W87" s="21"/>
      <c r="X87" s="21"/>
    </row>
    <row r="88" spans="1:24" hidden="1" outlineLevel="1" x14ac:dyDescent="0.25">
      <c r="A88" s="3"/>
      <c r="B88" s="18" t="s">
        <v>120</v>
      </c>
      <c r="C88" s="26">
        <v>322</v>
      </c>
      <c r="D88" s="19">
        <v>868.91700000000003</v>
      </c>
      <c r="E88" s="19">
        <v>80.268321</v>
      </c>
      <c r="F88" s="19">
        <v>140.06114500000001</v>
      </c>
      <c r="G88" s="20">
        <v>12.938488885</v>
      </c>
      <c r="H88" s="20"/>
      <c r="I88" s="20"/>
      <c r="J88" s="20"/>
      <c r="K88" s="20"/>
      <c r="L88" s="21"/>
      <c r="M88" s="21"/>
      <c r="N88" s="21"/>
      <c r="O88" s="21"/>
      <c r="P88" s="21"/>
      <c r="Q88" s="21"/>
      <c r="R88" s="21"/>
      <c r="S88" s="21"/>
      <c r="T88" s="21"/>
      <c r="U88" s="21"/>
      <c r="V88" s="21"/>
      <c r="W88" s="21"/>
      <c r="X88" s="21"/>
    </row>
    <row r="89" spans="1:24" hidden="1" outlineLevel="1" x14ac:dyDescent="0.25">
      <c r="A89" s="3"/>
      <c r="B89" s="18" t="s">
        <v>121</v>
      </c>
      <c r="C89" s="26">
        <v>1044</v>
      </c>
      <c r="D89" s="19">
        <v>2951.3879999999999</v>
      </c>
      <c r="E89" s="19">
        <v>272.64164399999999</v>
      </c>
      <c r="F89" s="19">
        <v>465.51438000000002</v>
      </c>
      <c r="G89" s="20">
        <v>43.003022940000001</v>
      </c>
      <c r="H89" s="20"/>
      <c r="I89" s="20"/>
      <c r="J89" s="20"/>
      <c r="K89" s="20"/>
      <c r="L89" s="21"/>
      <c r="M89" s="21"/>
      <c r="N89" s="21"/>
      <c r="O89" s="21"/>
      <c r="P89" s="21"/>
      <c r="Q89" s="21"/>
      <c r="R89" s="21"/>
      <c r="S89" s="21"/>
      <c r="T89" s="21"/>
      <c r="U89" s="21"/>
      <c r="V89" s="21"/>
      <c r="W89" s="21"/>
      <c r="X89" s="21"/>
    </row>
    <row r="90" spans="1:24" hidden="1" outlineLevel="1" x14ac:dyDescent="0.25">
      <c r="A90" s="3"/>
      <c r="B90" s="18" t="s">
        <v>122</v>
      </c>
      <c r="C90" s="26">
        <v>913</v>
      </c>
      <c r="D90" s="19">
        <v>2463.7305000000001</v>
      </c>
      <c r="E90" s="19">
        <v>227.5930965</v>
      </c>
      <c r="F90" s="19">
        <v>397.12989249999998</v>
      </c>
      <c r="G90" s="20">
        <v>36.685839602500003</v>
      </c>
      <c r="H90" s="20"/>
      <c r="I90" s="20"/>
      <c r="J90" s="20"/>
      <c r="K90" s="20"/>
      <c r="L90" s="21"/>
      <c r="M90" s="21"/>
      <c r="N90" s="21"/>
      <c r="O90" s="21"/>
      <c r="P90" s="21"/>
      <c r="Q90" s="21"/>
      <c r="R90" s="21"/>
      <c r="S90" s="21"/>
      <c r="T90" s="21"/>
      <c r="U90" s="21"/>
      <c r="V90" s="21"/>
      <c r="W90" s="21"/>
      <c r="X90" s="21"/>
    </row>
    <row r="91" spans="1:24" hidden="1" outlineLevel="1" x14ac:dyDescent="0.25">
      <c r="A91" s="3"/>
      <c r="B91" s="18" t="s">
        <v>123</v>
      </c>
      <c r="C91" s="26">
        <v>580</v>
      </c>
      <c r="D91" s="19">
        <v>1565.13</v>
      </c>
      <c r="E91" s="19">
        <v>144.58269000000001</v>
      </c>
      <c r="F91" s="19">
        <v>252.28405000000001</v>
      </c>
      <c r="G91" s="20">
        <v>23.30535265</v>
      </c>
      <c r="H91" s="20"/>
      <c r="I91" s="20"/>
      <c r="J91" s="20"/>
      <c r="K91" s="20"/>
      <c r="L91" s="21"/>
      <c r="M91" s="21"/>
      <c r="N91" s="21"/>
      <c r="O91" s="21"/>
      <c r="P91" s="21"/>
      <c r="Q91" s="21"/>
      <c r="R91" s="21"/>
      <c r="S91" s="21"/>
      <c r="T91" s="21"/>
      <c r="U91" s="21"/>
      <c r="V91" s="21"/>
      <c r="W91" s="21"/>
      <c r="X91" s="21"/>
    </row>
    <row r="92" spans="1:24" s="17" customFormat="1" ht="78.75" customHeight="1" collapsed="1" x14ac:dyDescent="0.25">
      <c r="A92" s="28">
        <v>12</v>
      </c>
      <c r="B92" s="12" t="s">
        <v>124</v>
      </c>
      <c r="C92" s="12">
        <v>14546</v>
      </c>
      <c r="D92" s="13">
        <v>40582.741499999996</v>
      </c>
      <c r="E92" s="13">
        <v>3748.9294395000002</v>
      </c>
      <c r="F92" s="13">
        <v>6468.7690275000004</v>
      </c>
      <c r="G92" s="14">
        <v>597.56827035749996</v>
      </c>
      <c r="H92" s="14"/>
      <c r="I92" s="14"/>
      <c r="J92" s="14"/>
      <c r="K92" s="14"/>
      <c r="L92" s="9"/>
      <c r="M92" s="9"/>
      <c r="N92" s="9"/>
      <c r="O92" s="9" t="s">
        <v>28</v>
      </c>
      <c r="P92" s="9" t="s">
        <v>29</v>
      </c>
      <c r="Q92" s="9" t="s">
        <v>30</v>
      </c>
      <c r="R92" s="9"/>
      <c r="S92" s="9"/>
      <c r="T92" s="9"/>
      <c r="U92" s="9" t="s">
        <v>23</v>
      </c>
      <c r="V92" s="9" t="s">
        <v>31</v>
      </c>
      <c r="W92" s="15" t="s">
        <v>25</v>
      </c>
      <c r="X92" s="16" t="s">
        <v>32</v>
      </c>
    </row>
    <row r="93" spans="1:24" hidden="1" outlineLevel="1" x14ac:dyDescent="0.25">
      <c r="A93" s="25"/>
      <c r="B93" s="18" t="s">
        <v>125</v>
      </c>
      <c r="C93" s="26">
        <v>893</v>
      </c>
      <c r="D93" s="19">
        <v>2409.7604999999999</v>
      </c>
      <c r="E93" s="19">
        <v>222.60748649999999</v>
      </c>
      <c r="F93" s="19">
        <v>388.43044250000003</v>
      </c>
      <c r="G93" s="20">
        <v>35.882206752499997</v>
      </c>
      <c r="H93" s="20"/>
      <c r="I93" s="20"/>
      <c r="J93" s="20"/>
      <c r="K93" s="20"/>
      <c r="L93" s="21"/>
      <c r="M93" s="21"/>
      <c r="N93" s="21"/>
      <c r="O93" s="21"/>
      <c r="P93" s="21"/>
      <c r="Q93" s="21"/>
      <c r="R93" s="21"/>
      <c r="S93" s="21"/>
      <c r="T93" s="21"/>
      <c r="U93" s="21"/>
      <c r="V93" s="21"/>
      <c r="W93" s="21"/>
      <c r="X93" s="21"/>
    </row>
    <row r="94" spans="1:24" hidden="1" outlineLevel="1" x14ac:dyDescent="0.25">
      <c r="A94" s="3"/>
      <c r="B94" s="18" t="s">
        <v>126</v>
      </c>
      <c r="C94" s="26">
        <v>685</v>
      </c>
      <c r="D94" s="19">
        <v>1848.4725000000001</v>
      </c>
      <c r="E94" s="19">
        <v>170.75714249999999</v>
      </c>
      <c r="F94" s="19">
        <v>297.9561625</v>
      </c>
      <c r="G94" s="20">
        <v>27.524425112500001</v>
      </c>
      <c r="H94" s="20"/>
      <c r="I94" s="20"/>
      <c r="J94" s="20"/>
      <c r="K94" s="20"/>
      <c r="L94" s="21"/>
      <c r="M94" s="21"/>
      <c r="N94" s="21"/>
      <c r="O94" s="21"/>
      <c r="P94" s="21"/>
      <c r="Q94" s="21"/>
      <c r="R94" s="21"/>
      <c r="S94" s="21"/>
      <c r="T94" s="21"/>
      <c r="U94" s="21"/>
      <c r="V94" s="21"/>
      <c r="W94" s="21"/>
      <c r="X94" s="21"/>
    </row>
    <row r="95" spans="1:24" hidden="1" outlineLevel="1" x14ac:dyDescent="0.25">
      <c r="A95" s="3"/>
      <c r="B95" s="18" t="s">
        <v>127</v>
      </c>
      <c r="C95" s="26">
        <v>7434</v>
      </c>
      <c r="D95" s="19">
        <v>21015.918000000001</v>
      </c>
      <c r="E95" s="19">
        <v>1941.396534</v>
      </c>
      <c r="F95" s="19">
        <v>3314.78343</v>
      </c>
      <c r="G95" s="20">
        <v>306.21118059000003</v>
      </c>
      <c r="H95" s="20"/>
      <c r="I95" s="20"/>
      <c r="J95" s="20"/>
      <c r="K95" s="20"/>
      <c r="L95" s="21"/>
      <c r="M95" s="21"/>
      <c r="N95" s="21"/>
      <c r="O95" s="21"/>
      <c r="P95" s="21"/>
      <c r="Q95" s="21"/>
      <c r="R95" s="21"/>
      <c r="S95" s="21"/>
      <c r="T95" s="21"/>
      <c r="U95" s="21"/>
      <c r="V95" s="21"/>
      <c r="W95" s="21"/>
      <c r="X95" s="21"/>
    </row>
    <row r="96" spans="1:24" hidden="1" outlineLevel="1" x14ac:dyDescent="0.25">
      <c r="A96" s="3"/>
      <c r="B96" s="18" t="s">
        <v>128</v>
      </c>
      <c r="C96" s="26">
        <v>238</v>
      </c>
      <c r="D96" s="19">
        <v>642.24300000000005</v>
      </c>
      <c r="E96" s="19">
        <v>59.328758999999998</v>
      </c>
      <c r="F96" s="19">
        <v>103.523455</v>
      </c>
      <c r="G96" s="20">
        <v>9.5632309150000001</v>
      </c>
      <c r="H96" s="20"/>
      <c r="I96" s="20"/>
      <c r="J96" s="20"/>
      <c r="K96" s="20"/>
      <c r="L96" s="21"/>
      <c r="M96" s="21"/>
      <c r="N96" s="21"/>
      <c r="O96" s="21"/>
      <c r="P96" s="21"/>
      <c r="Q96" s="21"/>
      <c r="R96" s="21"/>
      <c r="S96" s="21"/>
      <c r="T96" s="21"/>
      <c r="U96" s="21"/>
      <c r="V96" s="21"/>
      <c r="W96" s="21"/>
      <c r="X96" s="21"/>
    </row>
    <row r="97" spans="1:24" hidden="1" outlineLevel="1" x14ac:dyDescent="0.25">
      <c r="A97" s="3"/>
      <c r="B97" s="18" t="s">
        <v>129</v>
      </c>
      <c r="C97" s="26">
        <v>537</v>
      </c>
      <c r="D97" s="19">
        <v>1449.0944999999999</v>
      </c>
      <c r="E97" s="19">
        <v>133.8636285</v>
      </c>
      <c r="F97" s="19">
        <v>233.58023249999999</v>
      </c>
      <c r="G97" s="20">
        <v>21.577542022500001</v>
      </c>
      <c r="H97" s="20"/>
      <c r="I97" s="20"/>
      <c r="J97" s="20"/>
      <c r="K97" s="20"/>
      <c r="L97" s="21"/>
      <c r="M97" s="21"/>
      <c r="N97" s="21"/>
      <c r="O97" s="21"/>
      <c r="P97" s="21"/>
      <c r="Q97" s="21"/>
      <c r="R97" s="21"/>
      <c r="S97" s="21"/>
      <c r="T97" s="21"/>
      <c r="U97" s="21"/>
      <c r="V97" s="21"/>
      <c r="W97" s="21"/>
      <c r="X97" s="21"/>
    </row>
    <row r="98" spans="1:24" hidden="1" outlineLevel="1" x14ac:dyDescent="0.25">
      <c r="A98" s="3"/>
      <c r="B98" s="18" t="s">
        <v>130</v>
      </c>
      <c r="C98" s="26">
        <v>787</v>
      </c>
      <c r="D98" s="19">
        <v>2123.7195000000002</v>
      </c>
      <c r="E98" s="19">
        <v>196.18375349999999</v>
      </c>
      <c r="F98" s="19">
        <v>342.32335749999999</v>
      </c>
      <c r="G98" s="20">
        <v>31.6229526475</v>
      </c>
      <c r="H98" s="20"/>
      <c r="I98" s="20"/>
      <c r="J98" s="20"/>
      <c r="K98" s="20"/>
      <c r="L98" s="21"/>
      <c r="M98" s="21"/>
      <c r="N98" s="21"/>
      <c r="O98" s="21"/>
      <c r="P98" s="21"/>
      <c r="Q98" s="21"/>
      <c r="R98" s="21"/>
      <c r="S98" s="21"/>
      <c r="T98" s="21"/>
      <c r="U98" s="21"/>
      <c r="V98" s="21"/>
      <c r="W98" s="21"/>
      <c r="X98" s="21"/>
    </row>
    <row r="99" spans="1:24" hidden="1" outlineLevel="1" x14ac:dyDescent="0.25">
      <c r="A99" s="3"/>
      <c r="B99" s="18" t="s">
        <v>131</v>
      </c>
      <c r="C99" s="26">
        <v>724</v>
      </c>
      <c r="D99" s="19">
        <v>1953.7139999999999</v>
      </c>
      <c r="E99" s="19">
        <v>180.47908200000001</v>
      </c>
      <c r="F99" s="19">
        <v>314.92009000000002</v>
      </c>
      <c r="G99" s="20">
        <v>29.091509169999998</v>
      </c>
      <c r="H99" s="20"/>
      <c r="I99" s="20"/>
      <c r="J99" s="20"/>
      <c r="K99" s="20"/>
      <c r="L99" s="21"/>
      <c r="M99" s="21"/>
      <c r="N99" s="21"/>
      <c r="O99" s="21"/>
      <c r="P99" s="21"/>
      <c r="Q99" s="21"/>
      <c r="R99" s="21"/>
      <c r="S99" s="21"/>
      <c r="T99" s="21"/>
      <c r="U99" s="21"/>
      <c r="V99" s="21"/>
      <c r="W99" s="21"/>
      <c r="X99" s="21"/>
    </row>
    <row r="100" spans="1:24" hidden="1" outlineLevel="1" x14ac:dyDescent="0.25">
      <c r="A100" s="3"/>
      <c r="B100" s="18" t="s">
        <v>132</v>
      </c>
      <c r="C100" s="26">
        <v>480</v>
      </c>
      <c r="D100" s="19">
        <v>1295.28</v>
      </c>
      <c r="E100" s="19">
        <v>119.65464</v>
      </c>
      <c r="F100" s="19">
        <v>208.7868</v>
      </c>
      <c r="G100" s="20">
        <v>19.287188400000002</v>
      </c>
      <c r="H100" s="20"/>
      <c r="I100" s="20"/>
      <c r="J100" s="20"/>
      <c r="K100" s="20"/>
      <c r="L100" s="21"/>
      <c r="M100" s="21"/>
      <c r="N100" s="21"/>
      <c r="O100" s="21"/>
      <c r="P100" s="21"/>
      <c r="Q100" s="21"/>
      <c r="R100" s="21"/>
      <c r="S100" s="21"/>
      <c r="T100" s="21"/>
      <c r="U100" s="21"/>
      <c r="V100" s="21"/>
      <c r="W100" s="21"/>
      <c r="X100" s="21"/>
    </row>
    <row r="101" spans="1:24" hidden="1" outlineLevel="1" x14ac:dyDescent="0.25">
      <c r="A101" s="3"/>
      <c r="B101" s="18" t="s">
        <v>133</v>
      </c>
      <c r="C101" s="26">
        <v>624</v>
      </c>
      <c r="D101" s="19">
        <v>1683.864</v>
      </c>
      <c r="E101" s="19">
        <v>155.55103199999999</v>
      </c>
      <c r="F101" s="19">
        <v>271.42284000000001</v>
      </c>
      <c r="G101" s="20">
        <v>25.07334492</v>
      </c>
      <c r="H101" s="20"/>
      <c r="I101" s="20"/>
      <c r="J101" s="20"/>
      <c r="K101" s="20"/>
      <c r="L101" s="21"/>
      <c r="M101" s="21"/>
      <c r="N101" s="21"/>
      <c r="O101" s="21"/>
      <c r="P101" s="21"/>
      <c r="Q101" s="21"/>
      <c r="R101" s="21"/>
      <c r="S101" s="21"/>
      <c r="T101" s="21"/>
      <c r="U101" s="21"/>
      <c r="V101" s="21"/>
      <c r="W101" s="21"/>
      <c r="X101" s="21"/>
    </row>
    <row r="102" spans="1:24" hidden="1" outlineLevel="1" x14ac:dyDescent="0.25">
      <c r="A102" s="3"/>
      <c r="B102" s="18" t="s">
        <v>134</v>
      </c>
      <c r="C102" s="26">
        <v>635</v>
      </c>
      <c r="D102" s="19">
        <v>1713.5474999999999</v>
      </c>
      <c r="E102" s="19">
        <v>158.29311749999999</v>
      </c>
      <c r="F102" s="19">
        <v>276.2075375</v>
      </c>
      <c r="G102" s="20">
        <v>25.515342987499999</v>
      </c>
      <c r="H102" s="20"/>
      <c r="I102" s="20"/>
      <c r="J102" s="20"/>
      <c r="K102" s="20"/>
      <c r="L102" s="21"/>
      <c r="M102" s="21"/>
      <c r="N102" s="21"/>
      <c r="O102" s="21"/>
      <c r="P102" s="21"/>
      <c r="Q102" s="21"/>
      <c r="R102" s="21"/>
      <c r="S102" s="21"/>
      <c r="T102" s="21"/>
      <c r="U102" s="21"/>
      <c r="V102" s="21"/>
      <c r="W102" s="21"/>
      <c r="X102" s="21"/>
    </row>
    <row r="103" spans="1:24" hidden="1" outlineLevel="1" x14ac:dyDescent="0.25">
      <c r="A103" s="3"/>
      <c r="B103" s="18" t="s">
        <v>135</v>
      </c>
      <c r="C103" s="26">
        <v>294</v>
      </c>
      <c r="D103" s="19">
        <v>793.35900000000004</v>
      </c>
      <c r="E103" s="19">
        <v>73.288466999999997</v>
      </c>
      <c r="F103" s="19">
        <v>127.88191500000001</v>
      </c>
      <c r="G103" s="20">
        <v>11.813402894999999</v>
      </c>
      <c r="H103" s="20"/>
      <c r="I103" s="20"/>
      <c r="J103" s="20"/>
      <c r="K103" s="20"/>
      <c r="L103" s="21"/>
      <c r="M103" s="21"/>
      <c r="N103" s="21"/>
      <c r="O103" s="21"/>
      <c r="P103" s="21"/>
      <c r="Q103" s="21"/>
      <c r="R103" s="21"/>
      <c r="S103" s="21"/>
      <c r="T103" s="21"/>
      <c r="U103" s="21"/>
      <c r="V103" s="21"/>
      <c r="W103" s="21"/>
      <c r="X103" s="21"/>
    </row>
    <row r="104" spans="1:24" hidden="1" outlineLevel="1" x14ac:dyDescent="0.25">
      <c r="A104" s="3"/>
      <c r="B104" s="18" t="s">
        <v>136</v>
      </c>
      <c r="C104" s="26">
        <v>439</v>
      </c>
      <c r="D104" s="19">
        <v>1184.6415</v>
      </c>
      <c r="E104" s="19">
        <v>109.4341395</v>
      </c>
      <c r="F104" s="19">
        <v>190.95292749999999</v>
      </c>
      <c r="G104" s="20">
        <v>17.6397410575</v>
      </c>
      <c r="H104" s="20"/>
      <c r="I104" s="20"/>
      <c r="J104" s="20"/>
      <c r="K104" s="20"/>
      <c r="L104" s="21"/>
      <c r="M104" s="21"/>
      <c r="N104" s="21"/>
      <c r="O104" s="21"/>
      <c r="P104" s="21"/>
      <c r="Q104" s="21"/>
      <c r="R104" s="21"/>
      <c r="S104" s="21"/>
      <c r="T104" s="21"/>
      <c r="U104" s="21"/>
      <c r="V104" s="21"/>
      <c r="W104" s="21"/>
      <c r="X104" s="21"/>
    </row>
    <row r="105" spans="1:24" hidden="1" outlineLevel="1" x14ac:dyDescent="0.25">
      <c r="A105" s="3"/>
      <c r="B105" s="18" t="s">
        <v>137</v>
      </c>
      <c r="C105" s="26">
        <v>113</v>
      </c>
      <c r="D105" s="19">
        <v>304.93049999999999</v>
      </c>
      <c r="E105" s="19">
        <v>28.168696499999999</v>
      </c>
      <c r="F105" s="19">
        <v>49.151892500000002</v>
      </c>
      <c r="G105" s="20">
        <v>4.5405256024999998</v>
      </c>
      <c r="H105" s="20"/>
      <c r="I105" s="20"/>
      <c r="J105" s="20"/>
      <c r="K105" s="20"/>
      <c r="L105" s="21"/>
      <c r="M105" s="21"/>
      <c r="N105" s="21"/>
      <c r="O105" s="21"/>
      <c r="P105" s="21"/>
      <c r="Q105" s="21"/>
      <c r="R105" s="21"/>
      <c r="S105" s="21"/>
      <c r="T105" s="21"/>
      <c r="U105" s="21"/>
      <c r="V105" s="21"/>
      <c r="W105" s="21"/>
      <c r="X105" s="21"/>
    </row>
    <row r="106" spans="1:24" hidden="1" outlineLevel="1" x14ac:dyDescent="0.25">
      <c r="A106" s="3"/>
      <c r="B106" s="18" t="s">
        <v>138</v>
      </c>
      <c r="C106" s="26">
        <v>802</v>
      </c>
      <c r="D106" s="19">
        <v>2164.1970000000001</v>
      </c>
      <c r="E106" s="19">
        <v>199.92296099999999</v>
      </c>
      <c r="F106" s="19">
        <v>348.84794499999998</v>
      </c>
      <c r="G106" s="20">
        <v>32.225677285000003</v>
      </c>
      <c r="H106" s="20"/>
      <c r="I106" s="20"/>
      <c r="J106" s="20"/>
      <c r="K106" s="20"/>
      <c r="L106" s="21"/>
      <c r="M106" s="21"/>
      <c r="N106" s="21"/>
      <c r="O106" s="21"/>
      <c r="P106" s="21"/>
      <c r="Q106" s="21"/>
      <c r="R106" s="21"/>
      <c r="S106" s="21"/>
      <c r="T106" s="21"/>
      <c r="U106" s="21"/>
      <c r="V106" s="21"/>
      <c r="W106" s="21"/>
      <c r="X106" s="21"/>
    </row>
    <row r="107" spans="1:24" s="17" customFormat="1" ht="77.25" customHeight="1" collapsed="1" x14ac:dyDescent="0.25">
      <c r="A107" s="12">
        <v>13</v>
      </c>
      <c r="B107" s="12" t="s">
        <v>139</v>
      </c>
      <c r="C107" s="12">
        <v>25957</v>
      </c>
      <c r="D107" s="13">
        <v>69210.583499999993</v>
      </c>
      <c r="E107" s="13">
        <v>6458.5749914999997</v>
      </c>
      <c r="F107" s="13">
        <v>10961.5419975</v>
      </c>
      <c r="G107" s="14">
        <v>1022.8856830774999</v>
      </c>
      <c r="H107" s="14"/>
      <c r="I107" s="14"/>
      <c r="J107" s="14"/>
      <c r="K107" s="14"/>
      <c r="L107" s="9"/>
      <c r="M107" s="9"/>
      <c r="N107" s="9"/>
      <c r="O107" s="9" t="s">
        <v>19</v>
      </c>
      <c r="P107" s="9" t="s">
        <v>20</v>
      </c>
      <c r="Q107" s="9" t="s">
        <v>21</v>
      </c>
      <c r="R107" s="9" t="s">
        <v>22</v>
      </c>
      <c r="S107" s="9" t="s">
        <v>20</v>
      </c>
      <c r="T107" s="9" t="s">
        <v>21</v>
      </c>
      <c r="U107" s="9" t="s">
        <v>23</v>
      </c>
      <c r="V107" s="9" t="s">
        <v>24</v>
      </c>
      <c r="W107" s="15" t="s">
        <v>25</v>
      </c>
      <c r="X107" s="16" t="s">
        <v>26</v>
      </c>
    </row>
    <row r="108" spans="1:24" hidden="1" outlineLevel="1" x14ac:dyDescent="0.25">
      <c r="A108" s="25"/>
      <c r="B108" s="18" t="s">
        <v>140</v>
      </c>
      <c r="C108" s="26">
        <v>764</v>
      </c>
      <c r="D108" s="19">
        <v>2061.654</v>
      </c>
      <c r="E108" s="19">
        <v>190.45030199999999</v>
      </c>
      <c r="F108" s="19">
        <v>332.31898999999999</v>
      </c>
      <c r="G108" s="20">
        <v>30.698774870000001</v>
      </c>
      <c r="H108" s="20"/>
      <c r="I108" s="20"/>
      <c r="J108" s="20"/>
      <c r="K108" s="20"/>
      <c r="L108" s="21"/>
      <c r="M108" s="21"/>
      <c r="N108" s="21"/>
      <c r="O108" s="21"/>
      <c r="P108" s="21"/>
      <c r="Q108" s="21"/>
      <c r="R108" s="21"/>
      <c r="S108" s="21"/>
      <c r="T108" s="21"/>
      <c r="U108" s="21"/>
      <c r="V108" s="21"/>
      <c r="W108" s="21"/>
      <c r="X108" s="21"/>
    </row>
    <row r="109" spans="1:24" hidden="1" outlineLevel="1" x14ac:dyDescent="0.25">
      <c r="A109" s="3"/>
      <c r="B109" s="18" t="s">
        <v>141</v>
      </c>
      <c r="C109" s="26">
        <v>1100</v>
      </c>
      <c r="D109" s="19">
        <v>3117.18</v>
      </c>
      <c r="E109" s="19">
        <v>289.00189999999998</v>
      </c>
      <c r="F109" s="19">
        <v>491.66430000000003</v>
      </c>
      <c r="G109" s="20">
        <v>45.583481499999998</v>
      </c>
      <c r="H109" s="20"/>
      <c r="I109" s="20"/>
      <c r="J109" s="20"/>
      <c r="K109" s="20"/>
      <c r="L109" s="21"/>
      <c r="M109" s="21"/>
      <c r="N109" s="21"/>
      <c r="O109" s="21"/>
      <c r="P109" s="21"/>
      <c r="Q109" s="21"/>
      <c r="R109" s="21"/>
      <c r="S109" s="21"/>
      <c r="T109" s="21"/>
      <c r="U109" s="21"/>
      <c r="V109" s="21"/>
      <c r="W109" s="21"/>
      <c r="X109" s="21"/>
    </row>
    <row r="110" spans="1:24" hidden="1" outlineLevel="1" x14ac:dyDescent="0.25">
      <c r="A110" s="3"/>
      <c r="B110" s="18" t="s">
        <v>142</v>
      </c>
      <c r="C110" s="26">
        <v>741</v>
      </c>
      <c r="D110" s="19">
        <v>1999.5885000000001</v>
      </c>
      <c r="E110" s="19">
        <v>184.71685049999999</v>
      </c>
      <c r="F110" s="19">
        <v>322.31462249999998</v>
      </c>
      <c r="G110" s="20">
        <v>29.774597092499999</v>
      </c>
      <c r="H110" s="20"/>
      <c r="I110" s="20"/>
      <c r="J110" s="20"/>
      <c r="K110" s="20"/>
      <c r="L110" s="21"/>
      <c r="M110" s="21"/>
      <c r="N110" s="21"/>
      <c r="O110" s="21"/>
      <c r="P110" s="21"/>
      <c r="Q110" s="21"/>
      <c r="R110" s="21"/>
      <c r="S110" s="21"/>
      <c r="T110" s="21"/>
      <c r="U110" s="21"/>
      <c r="V110" s="21"/>
      <c r="W110" s="21"/>
      <c r="X110" s="21"/>
    </row>
    <row r="111" spans="1:24" hidden="1" outlineLevel="1" x14ac:dyDescent="0.25">
      <c r="A111" s="3"/>
      <c r="B111" s="18" t="s">
        <v>143</v>
      </c>
      <c r="C111" s="26">
        <v>589</v>
      </c>
      <c r="D111" s="19">
        <v>1589.4165</v>
      </c>
      <c r="E111" s="19">
        <v>146.82621449999999</v>
      </c>
      <c r="F111" s="19">
        <v>256.1988025</v>
      </c>
      <c r="G111" s="20">
        <v>23.666987432500001</v>
      </c>
      <c r="H111" s="20"/>
      <c r="I111" s="20"/>
      <c r="J111" s="20"/>
      <c r="K111" s="20"/>
      <c r="L111" s="21"/>
      <c r="M111" s="21"/>
      <c r="N111" s="21"/>
      <c r="O111" s="21"/>
      <c r="P111" s="21"/>
      <c r="Q111" s="21"/>
      <c r="R111" s="21"/>
      <c r="S111" s="21"/>
      <c r="T111" s="21"/>
      <c r="U111" s="21"/>
      <c r="V111" s="21"/>
      <c r="W111" s="21"/>
      <c r="X111" s="21"/>
    </row>
    <row r="112" spans="1:24" hidden="1" outlineLevel="1" x14ac:dyDescent="0.25">
      <c r="A112" s="3"/>
      <c r="B112" s="18" t="s">
        <v>144</v>
      </c>
      <c r="C112" s="26">
        <v>459</v>
      </c>
      <c r="D112" s="19">
        <v>1238.6115</v>
      </c>
      <c r="E112" s="19">
        <v>114.41974949999999</v>
      </c>
      <c r="F112" s="19">
        <v>199.6523775</v>
      </c>
      <c r="G112" s="20">
        <v>18.4433739075</v>
      </c>
      <c r="H112" s="20"/>
      <c r="I112" s="20"/>
      <c r="J112" s="20"/>
      <c r="K112" s="20"/>
      <c r="L112" s="21"/>
      <c r="M112" s="21"/>
      <c r="N112" s="21"/>
      <c r="O112" s="21"/>
      <c r="P112" s="21"/>
      <c r="Q112" s="21"/>
      <c r="R112" s="21"/>
      <c r="S112" s="21"/>
      <c r="T112" s="21"/>
      <c r="U112" s="21"/>
      <c r="V112" s="21"/>
      <c r="W112" s="21"/>
      <c r="X112" s="21"/>
    </row>
    <row r="113" spans="1:24" hidden="1" outlineLevel="1" x14ac:dyDescent="0.25">
      <c r="A113" s="3"/>
      <c r="B113" s="18" t="s">
        <v>145</v>
      </c>
      <c r="C113" s="26">
        <v>446</v>
      </c>
      <c r="D113" s="19">
        <v>1203.5309999999999</v>
      </c>
      <c r="E113" s="19">
        <v>111.179103</v>
      </c>
      <c r="F113" s="19">
        <v>193.99773500000001</v>
      </c>
      <c r="G113" s="20">
        <v>17.921012555000001</v>
      </c>
      <c r="H113" s="20"/>
      <c r="I113" s="20"/>
      <c r="J113" s="20"/>
      <c r="K113" s="20"/>
      <c r="L113" s="21"/>
      <c r="M113" s="21"/>
      <c r="N113" s="21"/>
      <c r="O113" s="21"/>
      <c r="P113" s="21"/>
      <c r="Q113" s="21"/>
      <c r="R113" s="21"/>
      <c r="S113" s="21"/>
      <c r="T113" s="21"/>
      <c r="U113" s="21"/>
      <c r="V113" s="21"/>
      <c r="W113" s="21"/>
      <c r="X113" s="21"/>
    </row>
    <row r="114" spans="1:24" hidden="1" outlineLevel="1" x14ac:dyDescent="0.25">
      <c r="A114" s="3"/>
      <c r="B114" s="18" t="s">
        <v>146</v>
      </c>
      <c r="C114" s="26">
        <v>7546</v>
      </c>
      <c r="D114" s="19">
        <v>21628.562999999998</v>
      </c>
      <c r="E114" s="19">
        <v>2039.339731</v>
      </c>
      <c r="F114" s="19">
        <v>3411.4142550000001</v>
      </c>
      <c r="G114" s="20">
        <v>321.659493935</v>
      </c>
      <c r="H114" s="20"/>
      <c r="I114" s="20"/>
      <c r="J114" s="20"/>
      <c r="K114" s="20"/>
      <c r="L114" s="21"/>
      <c r="M114" s="21"/>
      <c r="N114" s="21"/>
      <c r="O114" s="21"/>
      <c r="P114" s="21"/>
      <c r="Q114" s="21"/>
      <c r="R114" s="21"/>
      <c r="S114" s="21"/>
      <c r="T114" s="21"/>
      <c r="U114" s="21"/>
      <c r="V114" s="21"/>
      <c r="W114" s="21"/>
      <c r="X114" s="21"/>
    </row>
    <row r="115" spans="1:24" hidden="1" outlineLevel="1" x14ac:dyDescent="0.25">
      <c r="A115" s="3"/>
      <c r="B115" s="18" t="s">
        <v>147</v>
      </c>
      <c r="C115" s="26">
        <v>844</v>
      </c>
      <c r="D115" s="19">
        <v>2322.6945000000001</v>
      </c>
      <c r="E115" s="19">
        <v>220.8726345</v>
      </c>
      <c r="F115" s="19">
        <v>374.3962325</v>
      </c>
      <c r="G115" s="20">
        <v>35.602565132499997</v>
      </c>
      <c r="H115" s="20"/>
      <c r="I115" s="20"/>
      <c r="J115" s="20"/>
      <c r="K115" s="20"/>
      <c r="L115" s="21"/>
      <c r="M115" s="21"/>
      <c r="N115" s="21"/>
      <c r="O115" s="21"/>
      <c r="P115" s="21"/>
      <c r="Q115" s="21"/>
      <c r="R115" s="21"/>
      <c r="S115" s="21"/>
      <c r="T115" s="21"/>
      <c r="U115" s="21"/>
      <c r="V115" s="21"/>
      <c r="W115" s="21"/>
      <c r="X115" s="21"/>
    </row>
    <row r="116" spans="1:24" hidden="1" outlineLevel="1" x14ac:dyDescent="0.25">
      <c r="A116" s="3"/>
      <c r="B116" s="18" t="s">
        <v>148</v>
      </c>
      <c r="C116" s="26">
        <v>1854</v>
      </c>
      <c r="D116" s="19">
        <v>5267.4380000000001</v>
      </c>
      <c r="E116" s="19">
        <v>490.24925400000001</v>
      </c>
      <c r="F116" s="19">
        <v>830.81862999999998</v>
      </c>
      <c r="G116" s="20">
        <v>77.32567779</v>
      </c>
      <c r="H116" s="20"/>
      <c r="I116" s="20"/>
      <c r="J116" s="20"/>
      <c r="K116" s="20"/>
      <c r="L116" s="21"/>
      <c r="M116" s="21"/>
      <c r="N116" s="21"/>
      <c r="O116" s="21"/>
      <c r="P116" s="21"/>
      <c r="Q116" s="21"/>
      <c r="R116" s="21"/>
      <c r="S116" s="21"/>
      <c r="T116" s="21"/>
      <c r="U116" s="21"/>
      <c r="V116" s="21"/>
      <c r="W116" s="21"/>
      <c r="X116" s="21"/>
    </row>
    <row r="117" spans="1:24" hidden="1" outlineLevel="1" x14ac:dyDescent="0.25">
      <c r="A117" s="3"/>
      <c r="B117" s="18" t="s">
        <v>149</v>
      </c>
      <c r="C117" s="26">
        <v>1196</v>
      </c>
      <c r="D117" s="19">
        <v>3381.0920000000001</v>
      </c>
      <c r="E117" s="19">
        <v>312.33659599999999</v>
      </c>
      <c r="F117" s="19">
        <v>533.29042000000004</v>
      </c>
      <c r="G117" s="20">
        <v>49.263999460000001</v>
      </c>
      <c r="H117" s="20"/>
      <c r="I117" s="20"/>
      <c r="J117" s="20"/>
      <c r="K117" s="20"/>
      <c r="L117" s="21"/>
      <c r="M117" s="21"/>
      <c r="N117" s="21"/>
      <c r="O117" s="21"/>
      <c r="P117" s="21"/>
      <c r="Q117" s="21"/>
      <c r="R117" s="21"/>
      <c r="S117" s="21"/>
      <c r="T117" s="21"/>
      <c r="U117" s="21"/>
      <c r="V117" s="21"/>
      <c r="W117" s="21"/>
      <c r="X117" s="21"/>
    </row>
    <row r="118" spans="1:24" hidden="1" outlineLevel="1" x14ac:dyDescent="0.25">
      <c r="A118" s="3"/>
      <c r="B118" s="18" t="s">
        <v>150</v>
      </c>
      <c r="C118" s="26">
        <v>971</v>
      </c>
      <c r="D118" s="19">
        <v>2620.2435</v>
      </c>
      <c r="E118" s="19">
        <v>242.0513655</v>
      </c>
      <c r="F118" s="19">
        <v>422.35829749999999</v>
      </c>
      <c r="G118" s="20">
        <v>39.016374867499998</v>
      </c>
      <c r="H118" s="20"/>
      <c r="I118" s="20"/>
      <c r="J118" s="20"/>
      <c r="K118" s="20"/>
      <c r="L118" s="21"/>
      <c r="M118" s="21"/>
      <c r="N118" s="21"/>
      <c r="O118" s="21"/>
      <c r="P118" s="21"/>
      <c r="Q118" s="21"/>
      <c r="R118" s="21"/>
      <c r="S118" s="21"/>
      <c r="T118" s="21"/>
      <c r="U118" s="21"/>
      <c r="V118" s="21"/>
      <c r="W118" s="21"/>
      <c r="X118" s="21"/>
    </row>
    <row r="119" spans="1:24" hidden="1" outlineLevel="1" x14ac:dyDescent="0.25">
      <c r="A119" s="3"/>
      <c r="B119" s="18" t="s">
        <v>151</v>
      </c>
      <c r="C119" s="26">
        <v>1025</v>
      </c>
      <c r="D119" s="19">
        <v>2899.5450000000001</v>
      </c>
      <c r="E119" s="19">
        <v>268.11372499999999</v>
      </c>
      <c r="F119" s="19">
        <v>457.33732500000002</v>
      </c>
      <c r="G119" s="20">
        <v>42.288846624999998</v>
      </c>
      <c r="H119" s="20"/>
      <c r="I119" s="20"/>
      <c r="J119" s="20"/>
      <c r="K119" s="20"/>
      <c r="L119" s="21"/>
      <c r="M119" s="21"/>
      <c r="N119" s="21"/>
      <c r="O119" s="21"/>
      <c r="P119" s="21"/>
      <c r="Q119" s="21"/>
      <c r="R119" s="21"/>
      <c r="S119" s="21"/>
      <c r="T119" s="21"/>
      <c r="U119" s="21"/>
      <c r="V119" s="21"/>
      <c r="W119" s="21"/>
      <c r="X119" s="21"/>
    </row>
    <row r="120" spans="1:24" hidden="1" outlineLevel="1" x14ac:dyDescent="0.25">
      <c r="A120" s="3"/>
      <c r="B120" s="18" t="s">
        <v>152</v>
      </c>
      <c r="C120" s="26">
        <v>1457</v>
      </c>
      <c r="D120" s="19">
        <v>4118.9390000000003</v>
      </c>
      <c r="E120" s="19">
        <v>380.497007</v>
      </c>
      <c r="F120" s="19">
        <v>649.66901499999994</v>
      </c>
      <c r="G120" s="20">
        <v>60.014755194999999</v>
      </c>
      <c r="H120" s="20"/>
      <c r="I120" s="20"/>
      <c r="J120" s="20"/>
      <c r="K120" s="20"/>
      <c r="L120" s="21"/>
      <c r="M120" s="21"/>
      <c r="N120" s="21"/>
      <c r="O120" s="21"/>
      <c r="P120" s="21"/>
      <c r="Q120" s="21"/>
      <c r="R120" s="21"/>
      <c r="S120" s="21"/>
      <c r="T120" s="21"/>
      <c r="U120" s="21"/>
      <c r="V120" s="21"/>
      <c r="W120" s="21"/>
      <c r="X120" s="21"/>
    </row>
    <row r="121" spans="1:24" hidden="1" outlineLevel="1" x14ac:dyDescent="0.25">
      <c r="A121" s="3"/>
      <c r="B121" s="18" t="s">
        <v>153</v>
      </c>
      <c r="C121" s="26">
        <v>1198</v>
      </c>
      <c r="D121" s="19">
        <v>3386.7460000000001</v>
      </c>
      <c r="E121" s="19">
        <v>312.85889800000001</v>
      </c>
      <c r="F121" s="19">
        <v>534.18221000000005</v>
      </c>
      <c r="G121" s="20">
        <v>49.34638073</v>
      </c>
      <c r="H121" s="20"/>
      <c r="I121" s="20"/>
      <c r="J121" s="20"/>
      <c r="K121" s="20"/>
      <c r="L121" s="21"/>
      <c r="M121" s="21"/>
      <c r="N121" s="21"/>
      <c r="O121" s="21"/>
      <c r="P121" s="21"/>
      <c r="Q121" s="21"/>
      <c r="R121" s="21"/>
      <c r="S121" s="21"/>
      <c r="T121" s="21"/>
      <c r="U121" s="21"/>
      <c r="V121" s="21"/>
      <c r="W121" s="21"/>
      <c r="X121" s="21"/>
    </row>
    <row r="122" spans="1:24" hidden="1" outlineLevel="1" x14ac:dyDescent="0.25">
      <c r="A122" s="3"/>
      <c r="B122" s="18" t="s">
        <v>154</v>
      </c>
      <c r="C122" s="26">
        <v>2104</v>
      </c>
      <c r="D122" s="19">
        <v>5954.1790000000001</v>
      </c>
      <c r="E122" s="19">
        <v>550.89373899999998</v>
      </c>
      <c r="F122" s="19">
        <v>939.13641500000006</v>
      </c>
      <c r="G122" s="20">
        <v>86.890967015000001</v>
      </c>
      <c r="H122" s="20"/>
      <c r="I122" s="20"/>
      <c r="J122" s="20"/>
      <c r="K122" s="20"/>
      <c r="L122" s="21"/>
      <c r="M122" s="21"/>
      <c r="N122" s="21"/>
      <c r="O122" s="21"/>
      <c r="P122" s="21"/>
      <c r="Q122" s="21"/>
      <c r="R122" s="21"/>
      <c r="S122" s="21"/>
      <c r="T122" s="21"/>
      <c r="U122" s="21"/>
      <c r="V122" s="21"/>
      <c r="W122" s="21"/>
      <c r="X122" s="21"/>
    </row>
    <row r="123" spans="1:24" hidden="1" outlineLevel="1" x14ac:dyDescent="0.25">
      <c r="A123" s="3"/>
      <c r="B123" s="18" t="s">
        <v>155</v>
      </c>
      <c r="C123" s="26">
        <v>2242</v>
      </c>
      <c r="D123" s="19">
        <v>6421.1620000000003</v>
      </c>
      <c r="E123" s="19">
        <v>604.767922</v>
      </c>
      <c r="F123" s="19">
        <v>1012.79237</v>
      </c>
      <c r="G123" s="20">
        <v>95.388394969999993</v>
      </c>
      <c r="H123" s="20"/>
      <c r="I123" s="20"/>
      <c r="J123" s="20"/>
      <c r="K123" s="20"/>
      <c r="L123" s="21"/>
      <c r="M123" s="21"/>
      <c r="N123" s="21"/>
      <c r="O123" s="21"/>
      <c r="P123" s="21"/>
      <c r="Q123" s="21"/>
      <c r="R123" s="21"/>
      <c r="S123" s="21"/>
      <c r="T123" s="21"/>
      <c r="U123" s="21"/>
      <c r="V123" s="21"/>
      <c r="W123" s="21"/>
      <c r="X123" s="21"/>
    </row>
    <row r="124" spans="1:24" s="17" customFormat="1" ht="77.25" customHeight="1" collapsed="1" x14ac:dyDescent="0.25">
      <c r="A124" s="12">
        <v>14</v>
      </c>
      <c r="B124" s="12" t="s">
        <v>156</v>
      </c>
      <c r="C124" s="12">
        <v>27993</v>
      </c>
      <c r="D124" s="13">
        <v>77586.8315</v>
      </c>
      <c r="E124" s="13">
        <v>7327.8368415000004</v>
      </c>
      <c r="F124" s="13">
        <v>12333.9430775</v>
      </c>
      <c r="G124" s="14">
        <v>1164.7640195275001</v>
      </c>
      <c r="H124" s="14"/>
      <c r="I124" s="14"/>
      <c r="J124" s="14"/>
      <c r="K124" s="14"/>
      <c r="L124" s="9"/>
      <c r="M124" s="9"/>
      <c r="N124" s="9"/>
      <c r="O124" s="9" t="s">
        <v>28</v>
      </c>
      <c r="P124" s="9" t="s">
        <v>29</v>
      </c>
      <c r="Q124" s="9" t="s">
        <v>30</v>
      </c>
      <c r="R124" s="9"/>
      <c r="S124" s="9"/>
      <c r="T124" s="9"/>
      <c r="U124" s="9" t="s">
        <v>23</v>
      </c>
      <c r="V124" s="9" t="s">
        <v>31</v>
      </c>
      <c r="W124" s="15" t="s">
        <v>25</v>
      </c>
      <c r="X124" s="16" t="s">
        <v>32</v>
      </c>
    </row>
    <row r="125" spans="1:24" hidden="1" outlineLevel="1" x14ac:dyDescent="0.25">
      <c r="A125" s="25"/>
      <c r="B125" s="18" t="s">
        <v>157</v>
      </c>
      <c r="C125" s="26">
        <v>1002</v>
      </c>
      <c r="D125" s="19">
        <v>2832.654</v>
      </c>
      <c r="E125" s="19">
        <v>261.67330199999998</v>
      </c>
      <c r="F125" s="19">
        <v>446.78679</v>
      </c>
      <c r="G125" s="20">
        <v>41.273016269999999</v>
      </c>
      <c r="H125" s="20"/>
      <c r="I125" s="20"/>
      <c r="J125" s="20"/>
      <c r="K125" s="20"/>
      <c r="L125" s="21"/>
      <c r="M125" s="21"/>
      <c r="N125" s="21"/>
      <c r="O125" s="21"/>
      <c r="P125" s="21"/>
      <c r="Q125" s="21"/>
      <c r="R125" s="21"/>
      <c r="S125" s="21"/>
      <c r="T125" s="21"/>
      <c r="U125" s="21"/>
      <c r="V125" s="21"/>
      <c r="W125" s="21"/>
      <c r="X125" s="21"/>
    </row>
    <row r="126" spans="1:24" hidden="1" outlineLevel="1" x14ac:dyDescent="0.25">
      <c r="A126" s="3"/>
      <c r="B126" s="18" t="s">
        <v>158</v>
      </c>
      <c r="C126" s="26">
        <v>422</v>
      </c>
      <c r="D126" s="19">
        <v>1138.7670000000001</v>
      </c>
      <c r="E126" s="19">
        <v>105.196371</v>
      </c>
      <c r="F126" s="19">
        <v>183.55839499999999</v>
      </c>
      <c r="G126" s="20">
        <v>16.956653135</v>
      </c>
      <c r="H126" s="20"/>
      <c r="I126" s="20"/>
      <c r="J126" s="20"/>
      <c r="K126" s="20"/>
      <c r="L126" s="21"/>
      <c r="M126" s="21"/>
      <c r="N126" s="21"/>
      <c r="O126" s="21"/>
      <c r="P126" s="21"/>
      <c r="Q126" s="21"/>
      <c r="R126" s="21"/>
      <c r="S126" s="21"/>
      <c r="T126" s="21"/>
      <c r="U126" s="21"/>
      <c r="V126" s="21"/>
      <c r="W126" s="21"/>
      <c r="X126" s="21"/>
    </row>
    <row r="127" spans="1:24" hidden="1" outlineLevel="1" x14ac:dyDescent="0.25">
      <c r="A127" s="3"/>
      <c r="B127" s="18" t="s">
        <v>159</v>
      </c>
      <c r="C127" s="26">
        <v>338</v>
      </c>
      <c r="D127" s="19">
        <v>912.09299999999996</v>
      </c>
      <c r="E127" s="19">
        <v>84.256809000000004</v>
      </c>
      <c r="F127" s="19">
        <v>147.02070499999999</v>
      </c>
      <c r="G127" s="20">
        <v>13.581395165</v>
      </c>
      <c r="H127" s="20"/>
      <c r="I127" s="20"/>
      <c r="J127" s="20"/>
      <c r="K127" s="20"/>
      <c r="L127" s="21"/>
      <c r="M127" s="21"/>
      <c r="N127" s="21"/>
      <c r="O127" s="21"/>
      <c r="P127" s="21"/>
      <c r="Q127" s="21"/>
      <c r="R127" s="21"/>
      <c r="S127" s="21"/>
      <c r="T127" s="21"/>
      <c r="U127" s="21"/>
      <c r="V127" s="21"/>
      <c r="W127" s="21"/>
      <c r="X127" s="21"/>
    </row>
    <row r="128" spans="1:24" hidden="1" outlineLevel="1" x14ac:dyDescent="0.25">
      <c r="A128" s="3"/>
      <c r="B128" s="18" t="s">
        <v>160</v>
      </c>
      <c r="C128" s="26">
        <v>874</v>
      </c>
      <c r="D128" s="19">
        <v>2429.3535000000002</v>
      </c>
      <c r="E128" s="19">
        <v>234.3158895</v>
      </c>
      <c r="F128" s="19">
        <v>391.58864749999998</v>
      </c>
      <c r="G128" s="20">
        <v>37.769489807500001</v>
      </c>
      <c r="H128" s="20"/>
      <c r="I128" s="20"/>
      <c r="J128" s="20"/>
      <c r="K128" s="20"/>
      <c r="L128" s="21"/>
      <c r="M128" s="21"/>
      <c r="N128" s="21"/>
      <c r="O128" s="21"/>
      <c r="P128" s="21"/>
      <c r="Q128" s="21"/>
      <c r="R128" s="21"/>
      <c r="S128" s="21"/>
      <c r="T128" s="21"/>
      <c r="U128" s="21"/>
      <c r="V128" s="21"/>
      <c r="W128" s="21"/>
      <c r="X128" s="21"/>
    </row>
    <row r="129" spans="1:24" hidden="1" outlineLevel="1" x14ac:dyDescent="0.25">
      <c r="A129" s="3"/>
      <c r="B129" s="18" t="s">
        <v>161</v>
      </c>
      <c r="C129" s="26">
        <v>544</v>
      </c>
      <c r="D129" s="19">
        <v>1467.9839999999999</v>
      </c>
      <c r="E129" s="19">
        <v>135.60859199999999</v>
      </c>
      <c r="F129" s="19">
        <v>236.62504000000001</v>
      </c>
      <c r="G129" s="20">
        <v>21.858813520000002</v>
      </c>
      <c r="H129" s="20"/>
      <c r="I129" s="20"/>
      <c r="J129" s="20"/>
      <c r="K129" s="20"/>
      <c r="L129" s="21"/>
      <c r="M129" s="21"/>
      <c r="N129" s="21"/>
      <c r="O129" s="21"/>
      <c r="P129" s="21"/>
      <c r="Q129" s="21"/>
      <c r="R129" s="21"/>
      <c r="S129" s="21"/>
      <c r="T129" s="21"/>
      <c r="U129" s="21"/>
      <c r="V129" s="21"/>
      <c r="W129" s="21"/>
      <c r="X129" s="21"/>
    </row>
    <row r="130" spans="1:24" hidden="1" outlineLevel="1" x14ac:dyDescent="0.25">
      <c r="A130" s="3"/>
      <c r="B130" s="18" t="s">
        <v>162</v>
      </c>
      <c r="C130" s="26">
        <v>1871</v>
      </c>
      <c r="D130" s="19">
        <v>5341.49</v>
      </c>
      <c r="E130" s="19">
        <v>500.72072600000001</v>
      </c>
      <c r="F130" s="19">
        <v>842.49865</v>
      </c>
      <c r="G130" s="20">
        <v>78.977314509999999</v>
      </c>
      <c r="H130" s="20"/>
      <c r="I130" s="20"/>
      <c r="J130" s="20"/>
      <c r="K130" s="20"/>
      <c r="L130" s="21"/>
      <c r="M130" s="21"/>
      <c r="N130" s="21"/>
      <c r="O130" s="21"/>
      <c r="P130" s="21"/>
      <c r="Q130" s="21"/>
      <c r="R130" s="21"/>
      <c r="S130" s="21"/>
      <c r="T130" s="21"/>
      <c r="U130" s="21"/>
      <c r="V130" s="21"/>
      <c r="W130" s="21"/>
      <c r="X130" s="21"/>
    </row>
    <row r="131" spans="1:24" hidden="1" outlineLevel="1" x14ac:dyDescent="0.25">
      <c r="A131" s="3"/>
      <c r="B131" s="18" t="s">
        <v>163</v>
      </c>
      <c r="C131" s="26">
        <v>2487</v>
      </c>
      <c r="D131" s="19">
        <v>7112.6549999999997</v>
      </c>
      <c r="E131" s="19">
        <v>668.48954700000002</v>
      </c>
      <c r="F131" s="19">
        <v>1121.8596749999999</v>
      </c>
      <c r="G131" s="20">
        <v>105.439033095</v>
      </c>
      <c r="H131" s="20"/>
      <c r="I131" s="20"/>
      <c r="J131" s="20"/>
      <c r="K131" s="20"/>
      <c r="L131" s="21"/>
      <c r="M131" s="21"/>
      <c r="N131" s="21"/>
      <c r="O131" s="21"/>
      <c r="P131" s="21"/>
      <c r="Q131" s="21"/>
      <c r="R131" s="21"/>
      <c r="S131" s="21"/>
      <c r="T131" s="21"/>
      <c r="U131" s="21"/>
      <c r="V131" s="21"/>
      <c r="W131" s="21"/>
      <c r="X131" s="21"/>
    </row>
    <row r="132" spans="1:24" hidden="1" outlineLevel="1" x14ac:dyDescent="0.25">
      <c r="A132" s="3"/>
      <c r="B132" s="18" t="s">
        <v>164</v>
      </c>
      <c r="C132" s="26">
        <v>1684</v>
      </c>
      <c r="D132" s="19">
        <v>4804.4260000000004</v>
      </c>
      <c r="E132" s="19">
        <v>449.93271399999998</v>
      </c>
      <c r="F132" s="19">
        <v>757.78900999999996</v>
      </c>
      <c r="G132" s="20">
        <v>70.966659890000003</v>
      </c>
      <c r="H132" s="20"/>
      <c r="I132" s="20"/>
      <c r="J132" s="20"/>
      <c r="K132" s="20"/>
      <c r="L132" s="21"/>
      <c r="M132" s="21"/>
      <c r="N132" s="21"/>
      <c r="O132" s="21"/>
      <c r="P132" s="21"/>
      <c r="Q132" s="21"/>
      <c r="R132" s="21"/>
      <c r="S132" s="21"/>
      <c r="T132" s="21"/>
      <c r="U132" s="21"/>
      <c r="V132" s="21"/>
      <c r="W132" s="21"/>
      <c r="X132" s="21"/>
    </row>
    <row r="133" spans="1:24" hidden="1" outlineLevel="1" x14ac:dyDescent="0.25">
      <c r="A133" s="3"/>
      <c r="B133" s="18" t="s">
        <v>165</v>
      </c>
      <c r="C133" s="26">
        <v>807</v>
      </c>
      <c r="D133" s="19">
        <v>2192.3265000000001</v>
      </c>
      <c r="E133" s="19">
        <v>204.56600850000001</v>
      </c>
      <c r="F133" s="19">
        <v>353.38215250000002</v>
      </c>
      <c r="G133" s="20">
        <v>32.974092322499999</v>
      </c>
      <c r="H133" s="20"/>
      <c r="I133" s="20"/>
      <c r="J133" s="20"/>
      <c r="K133" s="20"/>
      <c r="L133" s="21"/>
      <c r="M133" s="21"/>
      <c r="N133" s="21"/>
      <c r="O133" s="21"/>
      <c r="P133" s="21"/>
      <c r="Q133" s="21"/>
      <c r="R133" s="21"/>
      <c r="S133" s="21"/>
      <c r="T133" s="21"/>
      <c r="U133" s="21"/>
      <c r="V133" s="21"/>
      <c r="W133" s="21"/>
      <c r="X133" s="21"/>
    </row>
    <row r="134" spans="1:24" hidden="1" outlineLevel="1" x14ac:dyDescent="0.25">
      <c r="A134" s="3"/>
      <c r="B134" s="18" t="s">
        <v>166</v>
      </c>
      <c r="C134" s="26">
        <v>922</v>
      </c>
      <c r="D134" s="19">
        <v>2493.1934999999999</v>
      </c>
      <c r="E134" s="19">
        <v>231.03787349999999</v>
      </c>
      <c r="F134" s="19">
        <v>401.87904750000001</v>
      </c>
      <c r="G134" s="20">
        <v>37.241104847499997</v>
      </c>
      <c r="H134" s="20"/>
      <c r="I134" s="20"/>
      <c r="J134" s="20"/>
      <c r="K134" s="20"/>
      <c r="L134" s="21"/>
      <c r="M134" s="21"/>
      <c r="N134" s="21"/>
      <c r="O134" s="21"/>
      <c r="P134" s="21"/>
      <c r="Q134" s="21"/>
      <c r="R134" s="21"/>
      <c r="S134" s="21"/>
      <c r="T134" s="21"/>
      <c r="U134" s="21"/>
      <c r="V134" s="21"/>
      <c r="W134" s="21"/>
      <c r="X134" s="21"/>
    </row>
    <row r="135" spans="1:24" hidden="1" outlineLevel="1" x14ac:dyDescent="0.25">
      <c r="A135" s="3"/>
      <c r="B135" s="18" t="s">
        <v>167</v>
      </c>
      <c r="C135" s="26">
        <v>559</v>
      </c>
      <c r="D135" s="19">
        <v>1508.4614999999999</v>
      </c>
      <c r="E135" s="19">
        <v>139.34779950000001</v>
      </c>
      <c r="F135" s="19">
        <v>243.14962750000001</v>
      </c>
      <c r="G135" s="20">
        <v>22.461538157500001</v>
      </c>
      <c r="H135" s="20"/>
      <c r="I135" s="20"/>
      <c r="J135" s="20"/>
      <c r="K135" s="20"/>
      <c r="L135" s="21"/>
      <c r="M135" s="21"/>
      <c r="N135" s="21"/>
      <c r="O135" s="21"/>
      <c r="P135" s="21"/>
      <c r="Q135" s="21"/>
      <c r="R135" s="21"/>
      <c r="S135" s="21"/>
      <c r="T135" s="21"/>
      <c r="U135" s="21"/>
      <c r="V135" s="21"/>
      <c r="W135" s="21"/>
      <c r="X135" s="21"/>
    </row>
    <row r="136" spans="1:24" hidden="1" outlineLevel="1" x14ac:dyDescent="0.25">
      <c r="A136" s="3"/>
      <c r="B136" s="18" t="s">
        <v>168</v>
      </c>
      <c r="C136" s="26">
        <v>903</v>
      </c>
      <c r="D136" s="19">
        <v>2442.1005</v>
      </c>
      <c r="E136" s="19">
        <v>226.34296649999999</v>
      </c>
      <c r="F136" s="19">
        <v>393.64334250000002</v>
      </c>
      <c r="G136" s="20">
        <v>36.484330552499998</v>
      </c>
      <c r="H136" s="20"/>
      <c r="I136" s="20"/>
      <c r="J136" s="20"/>
      <c r="K136" s="20"/>
      <c r="L136" s="21"/>
      <c r="M136" s="21"/>
      <c r="N136" s="21"/>
      <c r="O136" s="21"/>
      <c r="P136" s="21"/>
      <c r="Q136" s="21"/>
      <c r="R136" s="21"/>
      <c r="S136" s="21"/>
      <c r="T136" s="21"/>
      <c r="U136" s="21"/>
      <c r="V136" s="21"/>
      <c r="W136" s="21"/>
      <c r="X136" s="21"/>
    </row>
    <row r="137" spans="1:24" hidden="1" outlineLevel="1" x14ac:dyDescent="0.25">
      <c r="A137" s="3"/>
      <c r="B137" s="18" t="s">
        <v>169</v>
      </c>
      <c r="C137" s="26">
        <v>690</v>
      </c>
      <c r="D137" s="19">
        <v>1867.8554999999999</v>
      </c>
      <c r="E137" s="19">
        <v>173.3704875</v>
      </c>
      <c r="F137" s="19">
        <v>301.08051749999998</v>
      </c>
      <c r="G137" s="20">
        <v>27.9456714375</v>
      </c>
      <c r="H137" s="20"/>
      <c r="I137" s="20"/>
      <c r="J137" s="20"/>
      <c r="K137" s="20"/>
      <c r="L137" s="21"/>
      <c r="M137" s="21"/>
      <c r="N137" s="21"/>
      <c r="O137" s="21"/>
      <c r="P137" s="21"/>
      <c r="Q137" s="21"/>
      <c r="R137" s="21"/>
      <c r="S137" s="21"/>
      <c r="T137" s="21"/>
      <c r="U137" s="21"/>
      <c r="V137" s="21"/>
      <c r="W137" s="21"/>
      <c r="X137" s="21"/>
    </row>
    <row r="138" spans="1:24" hidden="1" outlineLevel="1" x14ac:dyDescent="0.25">
      <c r="A138" s="3"/>
      <c r="B138" s="18" t="s">
        <v>170</v>
      </c>
      <c r="C138" s="26">
        <v>2410</v>
      </c>
      <c r="D138" s="19">
        <v>6986.98</v>
      </c>
      <c r="E138" s="19">
        <v>669.73126000000002</v>
      </c>
      <c r="F138" s="19">
        <v>1102.0373</v>
      </c>
      <c r="G138" s="20">
        <v>105.63488510000001</v>
      </c>
      <c r="H138" s="20"/>
      <c r="I138" s="20"/>
      <c r="J138" s="20"/>
      <c r="K138" s="20"/>
      <c r="L138" s="21"/>
      <c r="M138" s="21"/>
      <c r="N138" s="21"/>
      <c r="O138" s="21"/>
      <c r="P138" s="21"/>
      <c r="Q138" s="21"/>
      <c r="R138" s="21"/>
      <c r="S138" s="21"/>
      <c r="T138" s="21"/>
      <c r="U138" s="21"/>
      <c r="V138" s="21"/>
      <c r="W138" s="21"/>
      <c r="X138" s="21"/>
    </row>
    <row r="139" spans="1:24" hidden="1" outlineLevel="1" x14ac:dyDescent="0.25">
      <c r="A139" s="3"/>
      <c r="B139" s="18" t="s">
        <v>171</v>
      </c>
      <c r="C139" s="26">
        <v>807</v>
      </c>
      <c r="D139" s="19">
        <v>2190.3629999999998</v>
      </c>
      <c r="E139" s="19">
        <v>204.11036100000001</v>
      </c>
      <c r="F139" s="19">
        <v>353.06565499999999</v>
      </c>
      <c r="G139" s="20">
        <v>32.900646285000001</v>
      </c>
      <c r="H139" s="20"/>
      <c r="I139" s="20"/>
      <c r="J139" s="20"/>
      <c r="K139" s="20"/>
      <c r="L139" s="21"/>
      <c r="M139" s="21"/>
      <c r="N139" s="21"/>
      <c r="O139" s="21"/>
      <c r="P139" s="21"/>
      <c r="Q139" s="21"/>
      <c r="R139" s="21"/>
      <c r="S139" s="21"/>
      <c r="T139" s="21"/>
      <c r="U139" s="21"/>
      <c r="V139" s="21"/>
      <c r="W139" s="21"/>
      <c r="X139" s="21"/>
    </row>
    <row r="140" spans="1:24" hidden="1" outlineLevel="1" x14ac:dyDescent="0.25">
      <c r="A140" s="3"/>
      <c r="B140" s="18" t="s">
        <v>172</v>
      </c>
      <c r="C140" s="26">
        <v>1183</v>
      </c>
      <c r="D140" s="19">
        <v>3365.2849999999999</v>
      </c>
      <c r="E140" s="19">
        <v>313.801873</v>
      </c>
      <c r="F140" s="19">
        <v>530.79722500000003</v>
      </c>
      <c r="G140" s="20">
        <v>49.495113605</v>
      </c>
      <c r="H140" s="20"/>
      <c r="I140" s="20"/>
      <c r="J140" s="20"/>
      <c r="K140" s="20"/>
      <c r="L140" s="21"/>
      <c r="M140" s="21"/>
      <c r="N140" s="21"/>
      <c r="O140" s="21"/>
      <c r="P140" s="21"/>
      <c r="Q140" s="21"/>
      <c r="R140" s="21"/>
      <c r="S140" s="21"/>
      <c r="T140" s="21"/>
      <c r="U140" s="21"/>
      <c r="V140" s="21"/>
      <c r="W140" s="21"/>
      <c r="X140" s="21"/>
    </row>
    <row r="141" spans="1:24" hidden="1" outlineLevel="1" x14ac:dyDescent="0.25">
      <c r="A141" s="3"/>
      <c r="B141" s="18" t="s">
        <v>173</v>
      </c>
      <c r="C141" s="26">
        <v>836</v>
      </c>
      <c r="D141" s="19">
        <v>2255.9459999999999</v>
      </c>
      <c r="E141" s="19">
        <v>208.39849799999999</v>
      </c>
      <c r="F141" s="19">
        <v>363.63700999999998</v>
      </c>
      <c r="G141" s="20">
        <v>33.591853129999997</v>
      </c>
      <c r="H141" s="20"/>
      <c r="I141" s="20"/>
      <c r="J141" s="20"/>
      <c r="K141" s="20"/>
      <c r="L141" s="21"/>
      <c r="M141" s="21"/>
      <c r="N141" s="21"/>
      <c r="O141" s="21"/>
      <c r="P141" s="21"/>
      <c r="Q141" s="21"/>
      <c r="R141" s="21"/>
      <c r="S141" s="21"/>
      <c r="T141" s="21"/>
      <c r="U141" s="21"/>
      <c r="V141" s="21"/>
      <c r="W141" s="21"/>
      <c r="X141" s="21"/>
    </row>
    <row r="142" spans="1:24" hidden="1" outlineLevel="1" x14ac:dyDescent="0.25">
      <c r="A142" s="3"/>
      <c r="B142" s="18" t="s">
        <v>174</v>
      </c>
      <c r="C142" s="26">
        <v>943</v>
      </c>
      <c r="D142" s="19">
        <v>2544.6855</v>
      </c>
      <c r="E142" s="19">
        <v>235.07151150000001</v>
      </c>
      <c r="F142" s="19">
        <v>410.17906749999997</v>
      </c>
      <c r="G142" s="20">
        <v>37.891288877500003</v>
      </c>
      <c r="H142" s="20"/>
      <c r="I142" s="20"/>
      <c r="J142" s="20"/>
      <c r="K142" s="20"/>
      <c r="L142" s="21"/>
      <c r="M142" s="21"/>
      <c r="N142" s="21"/>
      <c r="O142" s="21"/>
      <c r="P142" s="21"/>
      <c r="Q142" s="21"/>
      <c r="R142" s="21"/>
      <c r="S142" s="21"/>
      <c r="T142" s="21"/>
      <c r="U142" s="21"/>
      <c r="V142" s="21"/>
      <c r="W142" s="21"/>
      <c r="X142" s="21"/>
    </row>
    <row r="143" spans="1:24" hidden="1" outlineLevel="1" x14ac:dyDescent="0.25">
      <c r="A143" s="3"/>
      <c r="B143" s="18" t="s">
        <v>175</v>
      </c>
      <c r="C143" s="26">
        <v>5174</v>
      </c>
      <c r="D143" s="19">
        <v>15274.105</v>
      </c>
      <c r="E143" s="19">
        <v>1501.3853690000001</v>
      </c>
      <c r="F143" s="19">
        <v>2409.1429250000001</v>
      </c>
      <c r="G143" s="20">
        <v>236.80941956500001</v>
      </c>
      <c r="H143" s="20"/>
      <c r="I143" s="20"/>
      <c r="J143" s="20"/>
      <c r="K143" s="20"/>
      <c r="L143" s="21"/>
      <c r="M143" s="21"/>
      <c r="N143" s="21"/>
      <c r="O143" s="21"/>
      <c r="P143" s="21"/>
      <c r="Q143" s="21"/>
      <c r="R143" s="21"/>
      <c r="S143" s="21"/>
      <c r="T143" s="21"/>
      <c r="U143" s="21"/>
      <c r="V143" s="21"/>
      <c r="W143" s="21"/>
      <c r="X143" s="21"/>
    </row>
    <row r="144" spans="1:24" hidden="1" outlineLevel="1" x14ac:dyDescent="0.25">
      <c r="A144" s="3"/>
      <c r="B144" s="18" t="s">
        <v>176</v>
      </c>
      <c r="C144" s="26">
        <v>1427</v>
      </c>
      <c r="D144" s="19">
        <v>4038.43</v>
      </c>
      <c r="E144" s="19">
        <v>373.66056200000003</v>
      </c>
      <c r="F144" s="19">
        <v>636.97055</v>
      </c>
      <c r="G144" s="20">
        <v>58.936461370000004</v>
      </c>
      <c r="H144" s="20"/>
      <c r="I144" s="20"/>
      <c r="J144" s="20"/>
      <c r="K144" s="20"/>
      <c r="L144" s="21"/>
      <c r="M144" s="21"/>
      <c r="N144" s="21"/>
      <c r="O144" s="21"/>
      <c r="P144" s="21"/>
      <c r="Q144" s="21"/>
      <c r="R144" s="21"/>
      <c r="S144" s="21"/>
      <c r="T144" s="21"/>
      <c r="U144" s="21"/>
      <c r="V144" s="21"/>
      <c r="W144" s="21"/>
      <c r="X144" s="21"/>
    </row>
    <row r="145" spans="1:24" hidden="1" outlineLevel="1" x14ac:dyDescent="0.25">
      <c r="A145" s="3"/>
      <c r="B145" s="18" t="s">
        <v>177</v>
      </c>
      <c r="C145" s="26">
        <v>958</v>
      </c>
      <c r="D145" s="19">
        <v>2591.7674999999999</v>
      </c>
      <c r="E145" s="19">
        <v>240.34335150000001</v>
      </c>
      <c r="F145" s="19">
        <v>417.7682375</v>
      </c>
      <c r="G145" s="20">
        <v>38.7410592775</v>
      </c>
      <c r="H145" s="20"/>
      <c r="I145" s="20"/>
      <c r="J145" s="20"/>
      <c r="K145" s="20"/>
      <c r="L145" s="21"/>
      <c r="M145" s="21"/>
      <c r="N145" s="21"/>
      <c r="O145" s="21"/>
      <c r="P145" s="21"/>
      <c r="Q145" s="21"/>
      <c r="R145" s="21"/>
      <c r="S145" s="21"/>
      <c r="T145" s="21"/>
      <c r="U145" s="21"/>
      <c r="V145" s="21"/>
      <c r="W145" s="21"/>
      <c r="X145" s="21"/>
    </row>
    <row r="146" spans="1:24" hidden="1" outlineLevel="1" x14ac:dyDescent="0.25">
      <c r="A146" s="3"/>
      <c r="B146" s="18" t="s">
        <v>178</v>
      </c>
      <c r="C146" s="26">
        <v>664</v>
      </c>
      <c r="D146" s="19">
        <v>1795.9095</v>
      </c>
      <c r="E146" s="19">
        <v>166.47496949999999</v>
      </c>
      <c r="F146" s="19">
        <v>289.48350749999997</v>
      </c>
      <c r="G146" s="20">
        <v>26.834179607500001</v>
      </c>
      <c r="H146" s="20"/>
      <c r="I146" s="20"/>
      <c r="J146" s="20"/>
      <c r="K146" s="20"/>
      <c r="L146" s="21"/>
      <c r="M146" s="21"/>
      <c r="N146" s="21"/>
      <c r="O146" s="21"/>
      <c r="P146" s="21"/>
      <c r="Q146" s="21"/>
      <c r="R146" s="21"/>
      <c r="S146" s="21"/>
      <c r="T146" s="21"/>
      <c r="U146" s="21"/>
      <c r="V146" s="21"/>
      <c r="W146" s="21"/>
      <c r="X146" s="21"/>
    </row>
    <row r="147" spans="1:24" s="17" customFormat="1" ht="84" customHeight="1" collapsed="1" x14ac:dyDescent="0.25">
      <c r="A147" s="12">
        <v>15</v>
      </c>
      <c r="B147" s="12" t="s">
        <v>179</v>
      </c>
      <c r="C147" s="12">
        <v>19799</v>
      </c>
      <c r="D147" s="13">
        <v>58930.436000000002</v>
      </c>
      <c r="E147" s="13">
        <v>5495.528714</v>
      </c>
      <c r="F147" s="13">
        <v>9351.6134600000005</v>
      </c>
      <c r="G147" s="14">
        <v>872.04031669000005</v>
      </c>
      <c r="H147" s="14"/>
      <c r="I147" s="14"/>
      <c r="J147" s="14"/>
      <c r="K147" s="14"/>
      <c r="L147" s="9"/>
      <c r="M147" s="9"/>
      <c r="N147" s="9"/>
      <c r="O147" s="9" t="s">
        <v>28</v>
      </c>
      <c r="P147" s="9" t="s">
        <v>29</v>
      </c>
      <c r="Q147" s="9" t="s">
        <v>30</v>
      </c>
      <c r="R147" s="9"/>
      <c r="S147" s="9"/>
      <c r="T147" s="9"/>
      <c r="U147" s="9" t="s">
        <v>23</v>
      </c>
      <c r="V147" s="9" t="s">
        <v>31</v>
      </c>
      <c r="W147" s="15" t="s">
        <v>25</v>
      </c>
      <c r="X147" s="16" t="s">
        <v>32</v>
      </c>
    </row>
    <row r="148" spans="1:24" hidden="1" outlineLevel="1" x14ac:dyDescent="0.25">
      <c r="A148" s="25"/>
      <c r="B148" s="18" t="s">
        <v>180</v>
      </c>
      <c r="C148" s="26">
        <v>881</v>
      </c>
      <c r="D148" s="19">
        <v>2382.0194999999999</v>
      </c>
      <c r="E148" s="19">
        <v>220.6931055</v>
      </c>
      <c r="F148" s="19">
        <v>383.95885750000002</v>
      </c>
      <c r="G148" s="20">
        <v>35.573626767500002</v>
      </c>
      <c r="H148" s="20"/>
      <c r="I148" s="20"/>
      <c r="J148" s="20"/>
      <c r="K148" s="20"/>
      <c r="L148" s="21"/>
      <c r="M148" s="21"/>
      <c r="N148" s="21"/>
      <c r="O148" s="21"/>
      <c r="P148" s="21"/>
      <c r="Q148" s="21"/>
      <c r="R148" s="21"/>
      <c r="S148" s="21"/>
      <c r="T148" s="21"/>
      <c r="U148" s="21"/>
      <c r="V148" s="21"/>
      <c r="W148" s="21"/>
      <c r="X148" s="21"/>
    </row>
    <row r="149" spans="1:24" hidden="1" outlineLevel="1" x14ac:dyDescent="0.25">
      <c r="A149" s="3"/>
      <c r="B149" s="18" t="s">
        <v>181</v>
      </c>
      <c r="C149" s="26">
        <v>621</v>
      </c>
      <c r="D149" s="19">
        <v>1680.231</v>
      </c>
      <c r="E149" s="19">
        <v>155.838753</v>
      </c>
      <c r="F149" s="19">
        <v>270.83723500000002</v>
      </c>
      <c r="G149" s="20">
        <v>25.119722804999999</v>
      </c>
      <c r="H149" s="20"/>
      <c r="I149" s="20"/>
      <c r="J149" s="20"/>
      <c r="K149" s="20"/>
      <c r="L149" s="21"/>
      <c r="M149" s="21"/>
      <c r="N149" s="21"/>
      <c r="O149" s="21"/>
      <c r="P149" s="21"/>
      <c r="Q149" s="21"/>
      <c r="R149" s="21"/>
      <c r="S149" s="21"/>
      <c r="T149" s="21"/>
      <c r="U149" s="21"/>
      <c r="V149" s="21"/>
      <c r="W149" s="21"/>
      <c r="X149" s="21"/>
    </row>
    <row r="150" spans="1:24" hidden="1" outlineLevel="1" x14ac:dyDescent="0.25">
      <c r="A150" s="3"/>
      <c r="B150" s="18" t="s">
        <v>182</v>
      </c>
      <c r="C150" s="26">
        <v>1144</v>
      </c>
      <c r="D150" s="19">
        <v>3246.991</v>
      </c>
      <c r="E150" s="19">
        <v>301.75099899999998</v>
      </c>
      <c r="F150" s="19">
        <v>512.13903500000004</v>
      </c>
      <c r="G150" s="20">
        <v>47.594362115000003</v>
      </c>
      <c r="H150" s="20"/>
      <c r="I150" s="20"/>
      <c r="J150" s="20"/>
      <c r="K150" s="20"/>
      <c r="L150" s="21"/>
      <c r="M150" s="21"/>
      <c r="N150" s="21"/>
      <c r="O150" s="21"/>
      <c r="P150" s="21"/>
      <c r="Q150" s="21"/>
      <c r="R150" s="21"/>
      <c r="S150" s="21"/>
      <c r="T150" s="21"/>
      <c r="U150" s="21"/>
      <c r="V150" s="21"/>
      <c r="W150" s="21"/>
      <c r="X150" s="21"/>
    </row>
    <row r="151" spans="1:24" hidden="1" outlineLevel="1" x14ac:dyDescent="0.25">
      <c r="A151" s="3"/>
      <c r="B151" s="18" t="s">
        <v>183</v>
      </c>
      <c r="C151" s="26">
        <v>550</v>
      </c>
      <c r="D151" s="19">
        <v>1484.175</v>
      </c>
      <c r="E151" s="19">
        <v>137.104275</v>
      </c>
      <c r="F151" s="19">
        <v>239.23487499999999</v>
      </c>
      <c r="G151" s="20">
        <v>22.099903375</v>
      </c>
      <c r="H151" s="20"/>
      <c r="I151" s="20"/>
      <c r="J151" s="20"/>
      <c r="K151" s="20"/>
      <c r="L151" s="21"/>
      <c r="M151" s="21"/>
      <c r="N151" s="21"/>
      <c r="O151" s="21"/>
      <c r="P151" s="21"/>
      <c r="Q151" s="21"/>
      <c r="R151" s="21"/>
      <c r="S151" s="21"/>
      <c r="T151" s="21"/>
      <c r="U151" s="21"/>
      <c r="V151" s="21"/>
      <c r="W151" s="21"/>
      <c r="X151" s="21"/>
    </row>
    <row r="152" spans="1:24" hidden="1" outlineLevel="1" x14ac:dyDescent="0.25">
      <c r="A152" s="3"/>
      <c r="B152" s="18" t="s">
        <v>184</v>
      </c>
      <c r="C152" s="26">
        <v>1408</v>
      </c>
      <c r="D152" s="19">
        <v>3983.0340000000001</v>
      </c>
      <c r="E152" s="19">
        <v>368.30813799999999</v>
      </c>
      <c r="F152" s="19">
        <v>628.23308999999995</v>
      </c>
      <c r="G152" s="20">
        <v>58.092238129999998</v>
      </c>
      <c r="H152" s="20"/>
      <c r="I152" s="20"/>
      <c r="J152" s="20"/>
      <c r="K152" s="20"/>
      <c r="L152" s="21"/>
      <c r="M152" s="21"/>
      <c r="N152" s="21"/>
      <c r="O152" s="21"/>
      <c r="P152" s="21"/>
      <c r="Q152" s="21"/>
      <c r="R152" s="21"/>
      <c r="S152" s="21"/>
      <c r="T152" s="21"/>
      <c r="U152" s="21"/>
      <c r="V152" s="21"/>
      <c r="W152" s="21"/>
      <c r="X152" s="21"/>
    </row>
    <row r="153" spans="1:24" hidden="1" outlineLevel="1" x14ac:dyDescent="0.25">
      <c r="A153" s="3"/>
      <c r="B153" s="18" t="s">
        <v>185</v>
      </c>
      <c r="C153" s="26">
        <v>2273</v>
      </c>
      <c r="D153" s="19">
        <v>6438.4870000000001</v>
      </c>
      <c r="E153" s="19">
        <v>596.54708300000004</v>
      </c>
      <c r="F153" s="19">
        <v>1015.524995</v>
      </c>
      <c r="G153" s="20">
        <v>94.091744454999997</v>
      </c>
      <c r="H153" s="20"/>
      <c r="I153" s="20"/>
      <c r="J153" s="20"/>
      <c r="K153" s="20"/>
      <c r="L153" s="21"/>
      <c r="M153" s="21"/>
      <c r="N153" s="21"/>
      <c r="O153" s="21"/>
      <c r="P153" s="21"/>
      <c r="Q153" s="21"/>
      <c r="R153" s="21"/>
      <c r="S153" s="21"/>
      <c r="T153" s="21"/>
      <c r="U153" s="21"/>
      <c r="V153" s="21"/>
      <c r="W153" s="21"/>
      <c r="X153" s="21"/>
    </row>
    <row r="154" spans="1:24" hidden="1" outlineLevel="1" x14ac:dyDescent="0.25">
      <c r="A154" s="3"/>
      <c r="B154" s="18" t="s">
        <v>110</v>
      </c>
      <c r="C154" s="26">
        <v>10108</v>
      </c>
      <c r="D154" s="19">
        <v>28896.581999999999</v>
      </c>
      <c r="E154" s="19">
        <v>2714.2669179999998</v>
      </c>
      <c r="F154" s="19">
        <v>4557.7790699999996</v>
      </c>
      <c r="G154" s="20">
        <v>428.11391843000001</v>
      </c>
      <c r="H154" s="20"/>
      <c r="I154" s="20"/>
      <c r="J154" s="20"/>
      <c r="K154" s="20"/>
      <c r="L154" s="21"/>
      <c r="M154" s="21"/>
      <c r="N154" s="21"/>
      <c r="O154" s="21"/>
      <c r="P154" s="21"/>
      <c r="Q154" s="21"/>
      <c r="R154" s="21"/>
      <c r="S154" s="21"/>
      <c r="T154" s="21"/>
      <c r="U154" s="21"/>
      <c r="V154" s="21"/>
      <c r="W154" s="21"/>
      <c r="X154" s="21"/>
    </row>
    <row r="155" spans="1:24" hidden="1" outlineLevel="1" x14ac:dyDescent="0.25">
      <c r="A155" s="3"/>
      <c r="B155" s="18" t="s">
        <v>186</v>
      </c>
      <c r="C155" s="26">
        <v>955</v>
      </c>
      <c r="D155" s="19">
        <v>2585.6354999999999</v>
      </c>
      <c r="E155" s="19">
        <v>240.05115749999999</v>
      </c>
      <c r="F155" s="19">
        <v>416.77981749999998</v>
      </c>
      <c r="G155" s="20">
        <v>38.693960387499999</v>
      </c>
      <c r="H155" s="20"/>
      <c r="I155" s="20"/>
      <c r="J155" s="20"/>
      <c r="K155" s="20"/>
      <c r="L155" s="21"/>
      <c r="M155" s="21"/>
      <c r="N155" s="21"/>
      <c r="O155" s="21"/>
      <c r="P155" s="21"/>
      <c r="Q155" s="21"/>
      <c r="R155" s="21"/>
      <c r="S155" s="21"/>
      <c r="T155" s="21"/>
      <c r="U155" s="21"/>
      <c r="V155" s="21"/>
      <c r="W155" s="21"/>
      <c r="X155" s="21"/>
    </row>
    <row r="156" spans="1:24" hidden="1" outlineLevel="1" x14ac:dyDescent="0.25">
      <c r="A156" s="3"/>
      <c r="B156" s="18" t="s">
        <v>187</v>
      </c>
      <c r="C156" s="26">
        <v>675</v>
      </c>
      <c r="D156" s="19">
        <v>1821.4875</v>
      </c>
      <c r="E156" s="19">
        <v>168.26433750000001</v>
      </c>
      <c r="F156" s="19">
        <v>293.60643750000003</v>
      </c>
      <c r="G156" s="20">
        <v>27.122608687500001</v>
      </c>
      <c r="H156" s="20"/>
      <c r="I156" s="20"/>
      <c r="J156" s="20"/>
      <c r="K156" s="20"/>
      <c r="L156" s="21"/>
      <c r="M156" s="21"/>
      <c r="N156" s="21"/>
      <c r="O156" s="21"/>
      <c r="P156" s="21"/>
      <c r="Q156" s="21"/>
      <c r="R156" s="21"/>
      <c r="S156" s="21"/>
      <c r="T156" s="21"/>
      <c r="U156" s="21"/>
      <c r="V156" s="21"/>
      <c r="W156" s="21"/>
      <c r="X156" s="21"/>
    </row>
    <row r="157" spans="1:24" hidden="1" outlineLevel="1" x14ac:dyDescent="0.25">
      <c r="A157" s="3"/>
      <c r="B157" s="18" t="s">
        <v>188</v>
      </c>
      <c r="C157" s="26">
        <v>543</v>
      </c>
      <c r="D157" s="19">
        <v>1465.2855</v>
      </c>
      <c r="E157" s="19">
        <v>135.35931149999999</v>
      </c>
      <c r="F157" s="19">
        <v>236.1900675</v>
      </c>
      <c r="G157" s="20">
        <v>21.8186318775</v>
      </c>
      <c r="H157" s="20"/>
      <c r="I157" s="20"/>
      <c r="J157" s="20"/>
      <c r="K157" s="20"/>
      <c r="L157" s="21"/>
      <c r="M157" s="21"/>
      <c r="N157" s="21"/>
      <c r="O157" s="21"/>
      <c r="P157" s="21"/>
      <c r="Q157" s="21"/>
      <c r="R157" s="21"/>
      <c r="S157" s="21"/>
      <c r="T157" s="21"/>
      <c r="U157" s="21"/>
      <c r="V157" s="21"/>
      <c r="W157" s="21"/>
      <c r="X157" s="21"/>
    </row>
    <row r="158" spans="1:24" hidden="1" outlineLevel="1" x14ac:dyDescent="0.25">
      <c r="A158" s="3"/>
      <c r="B158" s="18" t="s">
        <v>189</v>
      </c>
      <c r="C158" s="26">
        <v>530</v>
      </c>
      <c r="D158" s="19">
        <v>1430.2049999999999</v>
      </c>
      <c r="E158" s="19">
        <v>132.11866499999999</v>
      </c>
      <c r="F158" s="19">
        <v>230.535425</v>
      </c>
      <c r="G158" s="20">
        <v>21.296270525000001</v>
      </c>
      <c r="H158" s="20"/>
      <c r="I158" s="20"/>
      <c r="J158" s="20"/>
      <c r="K158" s="20"/>
      <c r="L158" s="21"/>
      <c r="M158" s="21"/>
      <c r="N158" s="21"/>
      <c r="O158" s="21"/>
      <c r="P158" s="21"/>
      <c r="Q158" s="21"/>
      <c r="R158" s="21"/>
      <c r="S158" s="21"/>
      <c r="T158" s="21"/>
      <c r="U158" s="21"/>
      <c r="V158" s="21"/>
      <c r="W158" s="21"/>
      <c r="X158" s="21"/>
    </row>
    <row r="159" spans="1:24" hidden="1" outlineLevel="1" x14ac:dyDescent="0.25">
      <c r="A159" s="3"/>
      <c r="B159" s="18" t="s">
        <v>190</v>
      </c>
      <c r="C159" s="26">
        <v>527</v>
      </c>
      <c r="D159" s="19">
        <v>1422.1095</v>
      </c>
      <c r="E159" s="19">
        <v>131.3708235</v>
      </c>
      <c r="F159" s="19">
        <v>229.23050749999999</v>
      </c>
      <c r="G159" s="20">
        <v>21.175725597500001</v>
      </c>
      <c r="H159" s="20"/>
      <c r="I159" s="20"/>
      <c r="J159" s="20"/>
      <c r="K159" s="20"/>
      <c r="L159" s="21"/>
      <c r="M159" s="21"/>
      <c r="N159" s="21"/>
      <c r="O159" s="21"/>
      <c r="P159" s="21"/>
      <c r="Q159" s="21"/>
      <c r="R159" s="21"/>
      <c r="S159" s="21"/>
      <c r="T159" s="21"/>
      <c r="U159" s="21"/>
      <c r="V159" s="21"/>
      <c r="W159" s="21"/>
      <c r="X159" s="21"/>
    </row>
    <row r="160" spans="1:24" hidden="1" outlineLevel="1" x14ac:dyDescent="0.25">
      <c r="A160" s="3"/>
      <c r="B160" s="18" t="s">
        <v>191</v>
      </c>
      <c r="C160" s="26">
        <v>775</v>
      </c>
      <c r="D160" s="19">
        <v>2094.1934999999999</v>
      </c>
      <c r="E160" s="19">
        <v>193.85514749999999</v>
      </c>
      <c r="F160" s="19">
        <v>337.56404750000002</v>
      </c>
      <c r="G160" s="20">
        <v>31.247603537500002</v>
      </c>
      <c r="H160" s="20"/>
      <c r="I160" s="20"/>
      <c r="J160" s="20"/>
      <c r="K160" s="20"/>
      <c r="L160" s="21"/>
      <c r="M160" s="21"/>
      <c r="N160" s="21"/>
      <c r="O160" s="21"/>
      <c r="P160" s="21"/>
      <c r="Q160" s="21"/>
      <c r="R160" s="21"/>
      <c r="S160" s="21"/>
      <c r="T160" s="21"/>
      <c r="U160" s="21"/>
      <c r="V160" s="21"/>
      <c r="W160" s="21"/>
      <c r="X160" s="21"/>
    </row>
    <row r="161" spans="1:24" s="17" customFormat="1" ht="72.75" customHeight="1" collapsed="1" x14ac:dyDescent="0.25">
      <c r="A161" s="12">
        <v>16</v>
      </c>
      <c r="B161" s="12" t="s">
        <v>192</v>
      </c>
      <c r="C161" s="12">
        <v>27040</v>
      </c>
      <c r="D161" s="13">
        <v>60181.39</v>
      </c>
      <c r="E161" s="13">
        <v>5692.5962159999999</v>
      </c>
      <c r="F161" s="13">
        <v>9557.9685499999996</v>
      </c>
      <c r="G161" s="14">
        <v>904.01876475999995</v>
      </c>
      <c r="H161" s="14"/>
      <c r="I161" s="14"/>
      <c r="J161" s="14"/>
      <c r="K161" s="14"/>
      <c r="L161" s="9"/>
      <c r="M161" s="9"/>
      <c r="N161" s="9"/>
      <c r="O161" s="9" t="s">
        <v>19</v>
      </c>
      <c r="P161" s="9" t="s">
        <v>20</v>
      </c>
      <c r="Q161" s="9" t="s">
        <v>21</v>
      </c>
      <c r="R161" s="9" t="s">
        <v>22</v>
      </c>
      <c r="S161" s="9" t="s">
        <v>20</v>
      </c>
      <c r="T161" s="9" t="s">
        <v>21</v>
      </c>
      <c r="U161" s="9" t="s">
        <v>23</v>
      </c>
      <c r="V161" s="9" t="s">
        <v>24</v>
      </c>
      <c r="W161" s="15" t="s">
        <v>25</v>
      </c>
      <c r="X161" s="16" t="s">
        <v>26</v>
      </c>
    </row>
    <row r="162" spans="1:24" hidden="1" outlineLevel="1" x14ac:dyDescent="0.25">
      <c r="A162" s="25"/>
      <c r="B162" s="18" t="s">
        <v>193</v>
      </c>
      <c r="C162" s="26">
        <v>741</v>
      </c>
      <c r="D162" s="19">
        <v>2022.0795000000001</v>
      </c>
      <c r="E162" s="19">
        <v>189.93608549999999</v>
      </c>
      <c r="F162" s="19">
        <v>325.93995749999999</v>
      </c>
      <c r="G162" s="20">
        <v>30.615888067499998</v>
      </c>
      <c r="H162" s="20"/>
      <c r="I162" s="20"/>
      <c r="J162" s="20"/>
      <c r="K162" s="20"/>
      <c r="L162" s="21"/>
      <c r="M162" s="21"/>
      <c r="N162" s="21"/>
      <c r="O162" s="21"/>
      <c r="P162" s="21"/>
      <c r="Q162" s="21"/>
      <c r="R162" s="21"/>
      <c r="S162" s="21"/>
      <c r="T162" s="21"/>
      <c r="U162" s="21"/>
      <c r="V162" s="21"/>
      <c r="W162" s="21"/>
      <c r="X162" s="21"/>
    </row>
    <row r="163" spans="1:24" hidden="1" outlineLevel="1" x14ac:dyDescent="0.25">
      <c r="A163" s="3"/>
      <c r="B163" s="18" t="s">
        <v>194</v>
      </c>
      <c r="C163" s="18">
        <v>614</v>
      </c>
      <c r="D163" s="19">
        <v>1656.8789999999999</v>
      </c>
      <c r="E163" s="19">
        <v>153.05822699999999</v>
      </c>
      <c r="F163" s="19">
        <v>267.07311499999997</v>
      </c>
      <c r="G163" s="20">
        <v>24.671528495</v>
      </c>
      <c r="H163" s="20"/>
      <c r="I163" s="20"/>
      <c r="J163" s="20"/>
      <c r="K163" s="20"/>
      <c r="L163" s="21"/>
      <c r="M163" s="21"/>
      <c r="N163" s="21"/>
      <c r="O163" s="21"/>
      <c r="P163" s="21"/>
      <c r="Q163" s="21"/>
      <c r="R163" s="21"/>
      <c r="S163" s="21"/>
      <c r="T163" s="21"/>
      <c r="U163" s="21"/>
      <c r="V163" s="21"/>
      <c r="W163" s="21"/>
      <c r="X163" s="21"/>
    </row>
    <row r="164" spans="1:24" hidden="1" outlineLevel="1" x14ac:dyDescent="0.25">
      <c r="A164" s="3"/>
      <c r="B164" s="18" t="s">
        <v>195</v>
      </c>
      <c r="C164" s="26">
        <v>589</v>
      </c>
      <c r="D164" s="19">
        <v>1591.5585000000001</v>
      </c>
      <c r="E164" s="19">
        <v>147.3232845</v>
      </c>
      <c r="F164" s="19">
        <v>256.54407250000003</v>
      </c>
      <c r="G164" s="20">
        <v>23.747110382500001</v>
      </c>
      <c r="H164" s="20"/>
      <c r="I164" s="20"/>
      <c r="J164" s="20"/>
      <c r="K164" s="20"/>
      <c r="L164" s="21"/>
      <c r="M164" s="21"/>
      <c r="N164" s="21"/>
      <c r="O164" s="21"/>
      <c r="P164" s="21"/>
      <c r="Q164" s="21"/>
      <c r="R164" s="21"/>
      <c r="S164" s="21"/>
      <c r="T164" s="21"/>
      <c r="U164" s="21"/>
      <c r="V164" s="21"/>
      <c r="W164" s="21"/>
      <c r="X164" s="21"/>
    </row>
    <row r="165" spans="1:24" hidden="1" outlineLevel="1" x14ac:dyDescent="0.25">
      <c r="A165" s="3"/>
      <c r="B165" s="18" t="s">
        <v>196</v>
      </c>
      <c r="C165" s="26">
        <v>1137</v>
      </c>
      <c r="D165" s="19">
        <v>3216.73</v>
      </c>
      <c r="E165" s="19">
        <v>297.49282199999999</v>
      </c>
      <c r="F165" s="19">
        <v>507.36604999999997</v>
      </c>
      <c r="G165" s="20">
        <v>46.922731470000002</v>
      </c>
      <c r="H165" s="20"/>
      <c r="I165" s="20"/>
      <c r="J165" s="20"/>
      <c r="K165" s="20"/>
      <c r="L165" s="21"/>
      <c r="M165" s="21"/>
      <c r="N165" s="21"/>
      <c r="O165" s="21"/>
      <c r="P165" s="21"/>
      <c r="Q165" s="21"/>
      <c r="R165" s="21"/>
      <c r="S165" s="21"/>
      <c r="T165" s="21"/>
      <c r="U165" s="21"/>
      <c r="V165" s="21"/>
      <c r="W165" s="21"/>
      <c r="X165" s="21"/>
    </row>
    <row r="166" spans="1:24" hidden="1" outlineLevel="1" x14ac:dyDescent="0.25">
      <c r="A166" s="3"/>
      <c r="B166" s="18" t="s">
        <v>197</v>
      </c>
      <c r="C166" s="26">
        <v>1403</v>
      </c>
      <c r="D166" s="19">
        <v>3975.8180000000002</v>
      </c>
      <c r="E166" s="19">
        <v>368.60799800000001</v>
      </c>
      <c r="F166" s="19">
        <v>627.09492999999998</v>
      </c>
      <c r="G166" s="20">
        <v>58.139534230000002</v>
      </c>
      <c r="H166" s="20"/>
      <c r="I166" s="20"/>
      <c r="J166" s="20"/>
      <c r="K166" s="20"/>
      <c r="L166" s="21"/>
      <c r="M166" s="21"/>
      <c r="N166" s="21"/>
      <c r="O166" s="21"/>
      <c r="P166" s="21"/>
      <c r="Q166" s="21"/>
      <c r="R166" s="21"/>
      <c r="S166" s="21"/>
      <c r="T166" s="21"/>
      <c r="U166" s="21"/>
      <c r="V166" s="21"/>
      <c r="W166" s="21"/>
      <c r="X166" s="21"/>
    </row>
    <row r="167" spans="1:24" hidden="1" outlineLevel="1" x14ac:dyDescent="0.25">
      <c r="A167" s="3"/>
      <c r="B167" s="18" t="s">
        <v>198</v>
      </c>
      <c r="C167" s="26">
        <v>1536</v>
      </c>
      <c r="D167" s="19">
        <v>4617.91</v>
      </c>
      <c r="E167" s="19">
        <v>465.09216600000002</v>
      </c>
      <c r="F167" s="19">
        <v>728.37035000000003</v>
      </c>
      <c r="G167" s="20">
        <v>73.357718910000003</v>
      </c>
      <c r="H167" s="20"/>
      <c r="I167" s="20"/>
      <c r="J167" s="20"/>
      <c r="K167" s="20"/>
      <c r="L167" s="21"/>
      <c r="M167" s="21"/>
      <c r="N167" s="21"/>
      <c r="O167" s="21"/>
      <c r="P167" s="21"/>
      <c r="Q167" s="21"/>
      <c r="R167" s="21"/>
      <c r="S167" s="21"/>
      <c r="T167" s="21"/>
      <c r="U167" s="21"/>
      <c r="V167" s="21"/>
      <c r="W167" s="21"/>
      <c r="X167" s="21"/>
    </row>
    <row r="168" spans="1:24" hidden="1" outlineLevel="1" x14ac:dyDescent="0.25">
      <c r="A168" s="3"/>
      <c r="B168" s="18" t="s">
        <v>199</v>
      </c>
      <c r="C168" s="26">
        <v>414</v>
      </c>
      <c r="D168" s="19">
        <v>1117.1790000000001</v>
      </c>
      <c r="E168" s="19">
        <v>103.202127</v>
      </c>
      <c r="F168" s="19">
        <v>180.07861500000001</v>
      </c>
      <c r="G168" s="20">
        <v>16.635199995000001</v>
      </c>
      <c r="H168" s="20"/>
      <c r="I168" s="20"/>
      <c r="J168" s="20"/>
      <c r="K168" s="20"/>
      <c r="L168" s="21"/>
      <c r="M168" s="21"/>
      <c r="N168" s="21"/>
      <c r="O168" s="21"/>
      <c r="P168" s="21"/>
      <c r="Q168" s="21"/>
      <c r="R168" s="21"/>
      <c r="S168" s="21"/>
      <c r="T168" s="21"/>
      <c r="U168" s="21"/>
      <c r="V168" s="21"/>
      <c r="W168" s="21"/>
      <c r="X168" s="21"/>
    </row>
    <row r="169" spans="1:24" hidden="1" outlineLevel="1" x14ac:dyDescent="0.25">
      <c r="A169" s="3"/>
      <c r="B169" s="18" t="s">
        <v>200</v>
      </c>
      <c r="C169" s="26">
        <v>1246</v>
      </c>
      <c r="D169" s="19">
        <v>3560.59</v>
      </c>
      <c r="E169" s="19">
        <v>334.24672600000002</v>
      </c>
      <c r="F169" s="19">
        <v>561.60215000000005</v>
      </c>
      <c r="G169" s="20">
        <v>52.719824510000002</v>
      </c>
      <c r="H169" s="20"/>
      <c r="I169" s="20"/>
      <c r="J169" s="20"/>
      <c r="K169" s="20"/>
      <c r="L169" s="21"/>
      <c r="M169" s="21"/>
      <c r="N169" s="21"/>
      <c r="O169" s="21"/>
      <c r="P169" s="21"/>
      <c r="Q169" s="21"/>
      <c r="R169" s="21"/>
      <c r="S169" s="21"/>
      <c r="T169" s="21"/>
      <c r="U169" s="21"/>
      <c r="V169" s="21"/>
      <c r="W169" s="21"/>
      <c r="X169" s="21"/>
    </row>
    <row r="170" spans="1:24" hidden="1" outlineLevel="1" x14ac:dyDescent="0.25">
      <c r="A170" s="3"/>
      <c r="B170" s="18" t="s">
        <v>201</v>
      </c>
      <c r="C170" s="26">
        <v>497</v>
      </c>
      <c r="D170" s="19">
        <v>1398.81</v>
      </c>
      <c r="E170" s="19">
        <v>137.27187599999999</v>
      </c>
      <c r="F170" s="19">
        <v>225.47485</v>
      </c>
      <c r="G170" s="20">
        <v>22.126919059999999</v>
      </c>
      <c r="H170" s="20"/>
      <c r="I170" s="20"/>
      <c r="J170" s="20"/>
      <c r="K170" s="20"/>
      <c r="L170" s="21"/>
      <c r="M170" s="21"/>
      <c r="N170" s="21"/>
      <c r="O170" s="21"/>
      <c r="P170" s="21"/>
      <c r="Q170" s="21"/>
      <c r="R170" s="21"/>
      <c r="S170" s="21"/>
      <c r="T170" s="21"/>
      <c r="U170" s="21"/>
      <c r="V170" s="21"/>
      <c r="W170" s="21"/>
      <c r="X170" s="21"/>
    </row>
    <row r="171" spans="1:24" hidden="1" outlineLevel="1" x14ac:dyDescent="0.25">
      <c r="A171" s="3"/>
      <c r="B171" s="18" t="s">
        <v>202</v>
      </c>
      <c r="C171" s="26">
        <v>6828</v>
      </c>
      <c r="D171" s="19">
        <v>19610.558000000001</v>
      </c>
      <c r="E171" s="19">
        <v>1854.567198</v>
      </c>
      <c r="F171" s="19">
        <v>3093.1198300000001</v>
      </c>
      <c r="G171" s="20">
        <v>292.51582623000002</v>
      </c>
      <c r="H171" s="20"/>
      <c r="I171" s="20"/>
      <c r="J171" s="20"/>
      <c r="K171" s="20"/>
      <c r="L171" s="21"/>
      <c r="M171" s="21"/>
      <c r="N171" s="21"/>
      <c r="O171" s="21"/>
      <c r="P171" s="21"/>
      <c r="Q171" s="21"/>
      <c r="R171" s="21"/>
      <c r="S171" s="21"/>
      <c r="T171" s="21"/>
      <c r="U171" s="21"/>
      <c r="V171" s="21"/>
      <c r="W171" s="21"/>
      <c r="X171" s="21"/>
    </row>
    <row r="172" spans="1:24" hidden="1" outlineLevel="1" x14ac:dyDescent="0.25">
      <c r="A172" s="3"/>
      <c r="B172" s="18" t="s">
        <v>203</v>
      </c>
      <c r="C172" s="26">
        <v>330</v>
      </c>
      <c r="D172" s="19">
        <v>895.14599999999996</v>
      </c>
      <c r="E172" s="19">
        <v>83.339550000000003</v>
      </c>
      <c r="F172" s="19">
        <v>144.28900999999999</v>
      </c>
      <c r="G172" s="20">
        <v>13.43354175</v>
      </c>
      <c r="H172" s="20"/>
      <c r="I172" s="20"/>
      <c r="J172" s="20"/>
      <c r="K172" s="20"/>
      <c r="L172" s="21"/>
      <c r="M172" s="21"/>
      <c r="N172" s="21"/>
      <c r="O172" s="21"/>
      <c r="P172" s="21"/>
      <c r="Q172" s="21"/>
      <c r="R172" s="21"/>
      <c r="S172" s="21"/>
      <c r="T172" s="21"/>
      <c r="U172" s="21"/>
      <c r="V172" s="21"/>
      <c r="W172" s="21"/>
      <c r="X172" s="21"/>
    </row>
    <row r="173" spans="1:24" hidden="1" outlineLevel="1" x14ac:dyDescent="0.25">
      <c r="A173" s="3"/>
      <c r="B173" s="18" t="s">
        <v>204</v>
      </c>
      <c r="C173" s="26">
        <v>989</v>
      </c>
      <c r="D173" s="19">
        <v>2668.8164999999999</v>
      </c>
      <c r="E173" s="19">
        <v>246.53841449999999</v>
      </c>
      <c r="F173" s="19">
        <v>430.18780249999998</v>
      </c>
      <c r="G173" s="20">
        <v>39.7396444325</v>
      </c>
      <c r="H173" s="20"/>
      <c r="I173" s="20"/>
      <c r="J173" s="20"/>
      <c r="K173" s="20"/>
      <c r="L173" s="21"/>
      <c r="M173" s="21"/>
      <c r="N173" s="21"/>
      <c r="O173" s="21"/>
      <c r="P173" s="21"/>
      <c r="Q173" s="21"/>
      <c r="R173" s="21"/>
      <c r="S173" s="21"/>
      <c r="T173" s="21"/>
      <c r="U173" s="21"/>
      <c r="V173" s="21"/>
      <c r="W173" s="21"/>
      <c r="X173" s="21"/>
    </row>
    <row r="174" spans="1:24" hidden="1" outlineLevel="1" x14ac:dyDescent="0.25">
      <c r="A174" s="3"/>
      <c r="B174" s="18" t="s">
        <v>205</v>
      </c>
      <c r="C174" s="26">
        <v>643</v>
      </c>
      <c r="D174" s="19">
        <v>1774.2270000000001</v>
      </c>
      <c r="E174" s="19">
        <v>169.358889</v>
      </c>
      <c r="F174" s="19">
        <v>285.988495</v>
      </c>
      <c r="G174" s="20">
        <v>27.299039964999999</v>
      </c>
      <c r="H174" s="20"/>
      <c r="I174" s="20"/>
      <c r="J174" s="20"/>
      <c r="K174" s="20"/>
      <c r="L174" s="21"/>
      <c r="M174" s="21"/>
      <c r="N174" s="21"/>
      <c r="O174" s="21"/>
      <c r="P174" s="21"/>
      <c r="Q174" s="21"/>
      <c r="R174" s="21"/>
      <c r="S174" s="21"/>
      <c r="T174" s="21"/>
      <c r="U174" s="21"/>
      <c r="V174" s="21"/>
      <c r="W174" s="21"/>
      <c r="X174" s="21"/>
    </row>
    <row r="175" spans="1:24" hidden="1" outlineLevel="1" x14ac:dyDescent="0.25">
      <c r="A175" s="3"/>
      <c r="B175" s="18" t="s">
        <v>206</v>
      </c>
      <c r="C175" s="26">
        <v>763</v>
      </c>
      <c r="D175" s="19">
        <v>2058.9555</v>
      </c>
      <c r="E175" s="19">
        <v>190.2010215</v>
      </c>
      <c r="F175" s="19">
        <v>331.88401750000003</v>
      </c>
      <c r="G175" s="20">
        <v>30.658593227499999</v>
      </c>
      <c r="H175" s="20"/>
      <c r="I175" s="20"/>
      <c r="J175" s="20"/>
      <c r="K175" s="20"/>
      <c r="L175" s="21"/>
      <c r="M175" s="21"/>
      <c r="N175" s="21"/>
      <c r="O175" s="21"/>
      <c r="P175" s="21"/>
      <c r="Q175" s="21"/>
      <c r="R175" s="21"/>
      <c r="S175" s="21"/>
      <c r="T175" s="21"/>
      <c r="U175" s="21"/>
      <c r="V175" s="21"/>
      <c r="W175" s="21"/>
      <c r="X175" s="21"/>
    </row>
    <row r="176" spans="1:24" hidden="1" outlineLevel="1" x14ac:dyDescent="0.25">
      <c r="A176" s="3"/>
      <c r="B176" s="18" t="s">
        <v>207</v>
      </c>
      <c r="C176" s="26">
        <v>2139</v>
      </c>
      <c r="D176" s="19">
        <v>6222.5460000000003</v>
      </c>
      <c r="E176" s="19">
        <v>599.34989399999995</v>
      </c>
      <c r="F176" s="19">
        <v>981.46520999999996</v>
      </c>
      <c r="G176" s="20">
        <v>94.533824190000004</v>
      </c>
      <c r="H176" s="20"/>
      <c r="I176" s="20"/>
      <c r="J176" s="20"/>
      <c r="K176" s="20"/>
      <c r="L176" s="21"/>
      <c r="M176" s="21"/>
      <c r="N176" s="21"/>
      <c r="O176" s="21"/>
      <c r="P176" s="21"/>
      <c r="Q176" s="21"/>
      <c r="R176" s="21"/>
      <c r="S176" s="21"/>
      <c r="T176" s="21"/>
      <c r="U176" s="21"/>
      <c r="V176" s="21"/>
      <c r="W176" s="21"/>
      <c r="X176" s="21"/>
    </row>
    <row r="177" spans="1:24" hidden="1" outlineLevel="1" x14ac:dyDescent="0.25">
      <c r="A177" s="3"/>
      <c r="B177" s="18" t="s">
        <v>208</v>
      </c>
      <c r="C177" s="26">
        <v>416</v>
      </c>
      <c r="D177" s="19">
        <v>1137.3915</v>
      </c>
      <c r="E177" s="19">
        <v>107.1387555</v>
      </c>
      <c r="F177" s="19">
        <v>183.33667750000001</v>
      </c>
      <c r="G177" s="20">
        <v>17.269747017499999</v>
      </c>
      <c r="H177" s="20"/>
      <c r="I177" s="20"/>
      <c r="J177" s="20"/>
      <c r="K177" s="20"/>
      <c r="L177" s="21"/>
      <c r="M177" s="21"/>
      <c r="N177" s="21"/>
      <c r="O177" s="21"/>
      <c r="P177" s="21"/>
      <c r="Q177" s="21"/>
      <c r="R177" s="21"/>
      <c r="S177" s="21"/>
      <c r="T177" s="21"/>
      <c r="U177" s="21"/>
      <c r="V177" s="21"/>
      <c r="W177" s="21"/>
      <c r="X177" s="21"/>
    </row>
    <row r="178" spans="1:24" hidden="1" outlineLevel="1" x14ac:dyDescent="0.25">
      <c r="A178" s="3"/>
      <c r="B178" s="18" t="s">
        <v>209</v>
      </c>
      <c r="C178" s="26">
        <v>983</v>
      </c>
      <c r="D178" s="19">
        <v>2656.1954999999998</v>
      </c>
      <c r="E178" s="19">
        <v>245.87118150000001</v>
      </c>
      <c r="F178" s="19">
        <v>428.15341749999999</v>
      </c>
      <c r="G178" s="20">
        <v>39.632092827500003</v>
      </c>
      <c r="H178" s="20"/>
      <c r="I178" s="20"/>
      <c r="J178" s="20"/>
      <c r="K178" s="20"/>
      <c r="L178" s="21"/>
      <c r="M178" s="21"/>
      <c r="N178" s="21"/>
      <c r="O178" s="21"/>
      <c r="P178" s="21"/>
      <c r="Q178" s="21"/>
      <c r="R178" s="21"/>
      <c r="S178" s="21"/>
      <c r="T178" s="21"/>
      <c r="U178" s="21"/>
      <c r="V178" s="21"/>
      <c r="W178" s="21"/>
      <c r="X178" s="21"/>
    </row>
    <row r="179" spans="1:24" s="17" customFormat="1" ht="75.75" customHeight="1" collapsed="1" x14ac:dyDescent="0.25">
      <c r="A179" s="12">
        <v>17</v>
      </c>
      <c r="B179" s="12" t="s">
        <v>210</v>
      </c>
      <c r="C179" s="12">
        <v>18323</v>
      </c>
      <c r="D179" s="13">
        <v>50692.974000000002</v>
      </c>
      <c r="E179" s="13">
        <v>4850.1334299999999</v>
      </c>
      <c r="F179" s="13">
        <v>8025.2299899999998</v>
      </c>
      <c r="G179" s="14">
        <v>767.81515675000003</v>
      </c>
      <c r="H179" s="14"/>
      <c r="I179" s="14"/>
      <c r="J179" s="14"/>
      <c r="K179" s="14"/>
      <c r="L179" s="9" t="s">
        <v>49</v>
      </c>
      <c r="M179" s="22" t="s">
        <v>50</v>
      </c>
      <c r="N179" s="9" t="s">
        <v>51</v>
      </c>
      <c r="O179" s="9" t="s">
        <v>19</v>
      </c>
      <c r="P179" s="9" t="s">
        <v>20</v>
      </c>
      <c r="Q179" s="9" t="s">
        <v>21</v>
      </c>
      <c r="R179" s="9" t="s">
        <v>22</v>
      </c>
      <c r="S179" s="9" t="s">
        <v>20</v>
      </c>
      <c r="T179" s="9" t="s">
        <v>21</v>
      </c>
      <c r="U179" s="9" t="s">
        <v>23</v>
      </c>
      <c r="V179" s="9" t="s">
        <v>24</v>
      </c>
      <c r="W179" s="15" t="s">
        <v>25</v>
      </c>
      <c r="X179" s="16" t="s">
        <v>26</v>
      </c>
    </row>
    <row r="180" spans="1:24" hidden="1" outlineLevel="1" x14ac:dyDescent="0.25">
      <c r="A180" s="25"/>
      <c r="B180" s="18" t="s">
        <v>211</v>
      </c>
      <c r="C180" s="26">
        <v>958</v>
      </c>
      <c r="D180" s="19">
        <v>2667.63</v>
      </c>
      <c r="E180" s="19">
        <v>257.94791400000003</v>
      </c>
      <c r="F180" s="19">
        <v>429.99655000000001</v>
      </c>
      <c r="G180" s="20">
        <v>41.57874709</v>
      </c>
      <c r="H180" s="20"/>
      <c r="I180" s="20"/>
      <c r="J180" s="20"/>
      <c r="K180" s="20"/>
      <c r="L180" s="21"/>
      <c r="M180" s="21"/>
      <c r="N180" s="21"/>
      <c r="O180" s="21"/>
      <c r="P180" s="21"/>
      <c r="Q180" s="21"/>
      <c r="R180" s="21"/>
      <c r="S180" s="21"/>
      <c r="T180" s="21"/>
      <c r="U180" s="21"/>
      <c r="V180" s="21"/>
      <c r="W180" s="21"/>
      <c r="X180" s="21"/>
    </row>
    <row r="181" spans="1:24" hidden="1" outlineLevel="1" x14ac:dyDescent="0.25">
      <c r="A181" s="3"/>
      <c r="B181" s="18" t="s">
        <v>212</v>
      </c>
      <c r="C181" s="26">
        <v>3327</v>
      </c>
      <c r="D181" s="19">
        <v>9567.1839999999993</v>
      </c>
      <c r="E181" s="19">
        <v>906.38605199999995</v>
      </c>
      <c r="F181" s="19">
        <v>1509.00584</v>
      </c>
      <c r="G181" s="20">
        <v>142.96180002</v>
      </c>
      <c r="H181" s="20"/>
      <c r="I181" s="20"/>
      <c r="J181" s="20"/>
      <c r="K181" s="20"/>
      <c r="L181" s="21"/>
      <c r="M181" s="21"/>
      <c r="N181" s="21"/>
      <c r="O181" s="21"/>
      <c r="P181" s="21"/>
      <c r="Q181" s="21"/>
      <c r="R181" s="21"/>
      <c r="S181" s="21"/>
      <c r="T181" s="21"/>
      <c r="U181" s="21"/>
      <c r="V181" s="21"/>
      <c r="W181" s="21"/>
      <c r="X181" s="21"/>
    </row>
    <row r="182" spans="1:24" hidden="1" outlineLevel="1" x14ac:dyDescent="0.25">
      <c r="A182" s="3"/>
      <c r="B182" s="18" t="s">
        <v>213</v>
      </c>
      <c r="C182" s="26">
        <v>465</v>
      </c>
      <c r="D182" s="19">
        <v>1290.5025000000001</v>
      </c>
      <c r="E182" s="19">
        <v>124.1999325</v>
      </c>
      <c r="F182" s="19">
        <v>208.01671250000001</v>
      </c>
      <c r="G182" s="20">
        <v>20.0198462625</v>
      </c>
      <c r="H182" s="20"/>
      <c r="I182" s="20"/>
      <c r="J182" s="20"/>
      <c r="K182" s="20"/>
      <c r="L182" s="21"/>
      <c r="M182" s="21"/>
      <c r="N182" s="21"/>
      <c r="O182" s="21"/>
      <c r="P182" s="21"/>
      <c r="Q182" s="21"/>
      <c r="R182" s="21"/>
      <c r="S182" s="21"/>
      <c r="T182" s="21"/>
      <c r="U182" s="21"/>
      <c r="V182" s="21"/>
      <c r="W182" s="21"/>
      <c r="X182" s="21"/>
    </row>
    <row r="183" spans="1:24" hidden="1" outlineLevel="1" x14ac:dyDescent="0.25">
      <c r="A183" s="3"/>
      <c r="B183" s="18" t="s">
        <v>99</v>
      </c>
      <c r="C183" s="26">
        <v>704</v>
      </c>
      <c r="D183" s="19">
        <v>1928.6610000000001</v>
      </c>
      <c r="E183" s="19">
        <v>182.20391699999999</v>
      </c>
      <c r="F183" s="19">
        <v>310.88178499999998</v>
      </c>
      <c r="G183" s="20">
        <v>29.369536145000001</v>
      </c>
      <c r="H183" s="20"/>
      <c r="I183" s="20"/>
      <c r="J183" s="20"/>
      <c r="K183" s="20"/>
      <c r="L183" s="21"/>
      <c r="M183" s="21"/>
      <c r="N183" s="21"/>
      <c r="O183" s="21"/>
      <c r="P183" s="21"/>
      <c r="Q183" s="21"/>
      <c r="R183" s="21"/>
      <c r="S183" s="21"/>
      <c r="T183" s="21"/>
      <c r="U183" s="21"/>
      <c r="V183" s="21"/>
      <c r="W183" s="21"/>
      <c r="X183" s="21"/>
    </row>
    <row r="184" spans="1:24" hidden="1" outlineLevel="1" x14ac:dyDescent="0.25">
      <c r="A184" s="3"/>
      <c r="B184" s="18" t="s">
        <v>214</v>
      </c>
      <c r="C184" s="26">
        <v>9269</v>
      </c>
      <c r="D184" s="19">
        <v>27044.027999999998</v>
      </c>
      <c r="E184" s="19">
        <v>2615.669144</v>
      </c>
      <c r="F184" s="19">
        <v>4265.5807800000002</v>
      </c>
      <c r="G184" s="20">
        <v>412.56236044000002</v>
      </c>
      <c r="H184" s="20"/>
      <c r="I184" s="20"/>
      <c r="J184" s="20"/>
      <c r="K184" s="20"/>
      <c r="L184" s="21"/>
      <c r="M184" s="21"/>
      <c r="N184" s="21"/>
      <c r="O184" s="21"/>
      <c r="P184" s="21"/>
      <c r="Q184" s="21"/>
      <c r="R184" s="21"/>
      <c r="S184" s="21"/>
      <c r="T184" s="21"/>
      <c r="U184" s="21"/>
      <c r="V184" s="21"/>
      <c r="W184" s="21"/>
      <c r="X184" s="21"/>
    </row>
    <row r="185" spans="1:24" hidden="1" outlineLevel="1" x14ac:dyDescent="0.25">
      <c r="A185" s="3"/>
      <c r="B185" s="18" t="s">
        <v>215</v>
      </c>
      <c r="C185" s="26">
        <v>1955</v>
      </c>
      <c r="D185" s="19">
        <v>5544.7370000000001</v>
      </c>
      <c r="E185" s="19">
        <v>514.71612500000003</v>
      </c>
      <c r="F185" s="19">
        <v>874.55624499999999</v>
      </c>
      <c r="G185" s="20">
        <v>81.184770624999999</v>
      </c>
      <c r="H185" s="20"/>
      <c r="I185" s="20"/>
      <c r="J185" s="20"/>
      <c r="K185" s="20"/>
      <c r="L185" s="21"/>
      <c r="M185" s="21"/>
      <c r="N185" s="21"/>
      <c r="O185" s="21"/>
      <c r="P185" s="21"/>
      <c r="Q185" s="21"/>
      <c r="R185" s="21"/>
      <c r="S185" s="21"/>
      <c r="T185" s="21"/>
      <c r="U185" s="21"/>
      <c r="V185" s="21"/>
      <c r="W185" s="21"/>
      <c r="X185" s="21"/>
    </row>
    <row r="186" spans="1:24" hidden="1" outlineLevel="1" x14ac:dyDescent="0.25">
      <c r="A186" s="3"/>
      <c r="B186" s="18" t="s">
        <v>216</v>
      </c>
      <c r="C186" s="26">
        <v>530</v>
      </c>
      <c r="D186" s="19">
        <v>1449.126</v>
      </c>
      <c r="E186" s="19">
        <v>136.50944999999999</v>
      </c>
      <c r="F186" s="19">
        <v>233.58530999999999</v>
      </c>
      <c r="G186" s="20">
        <v>22.004023249999999</v>
      </c>
      <c r="H186" s="20"/>
      <c r="I186" s="20"/>
      <c r="J186" s="20"/>
      <c r="K186" s="20"/>
      <c r="L186" s="21"/>
      <c r="M186" s="21"/>
      <c r="N186" s="21"/>
      <c r="O186" s="21"/>
      <c r="P186" s="21"/>
      <c r="Q186" s="21"/>
      <c r="R186" s="21"/>
      <c r="S186" s="21"/>
      <c r="T186" s="21"/>
      <c r="U186" s="21"/>
      <c r="V186" s="21"/>
      <c r="W186" s="21"/>
      <c r="X186" s="21"/>
    </row>
    <row r="187" spans="1:24" hidden="1" outlineLevel="1" x14ac:dyDescent="0.25">
      <c r="A187" s="3"/>
      <c r="B187" s="18" t="s">
        <v>217</v>
      </c>
      <c r="C187" s="26">
        <v>441</v>
      </c>
      <c r="D187" s="19">
        <v>1201.1054999999999</v>
      </c>
      <c r="E187" s="19">
        <v>112.5008955</v>
      </c>
      <c r="F187" s="19">
        <v>193.60676749999999</v>
      </c>
      <c r="G187" s="20">
        <v>18.134072917499999</v>
      </c>
      <c r="H187" s="20"/>
      <c r="I187" s="20"/>
      <c r="J187" s="20"/>
      <c r="K187" s="20"/>
      <c r="L187" s="21"/>
      <c r="M187" s="21"/>
      <c r="N187" s="21"/>
      <c r="O187" s="21"/>
      <c r="P187" s="21"/>
      <c r="Q187" s="21"/>
      <c r="R187" s="21"/>
      <c r="S187" s="21"/>
      <c r="T187" s="21"/>
      <c r="U187" s="21"/>
      <c r="V187" s="21"/>
      <c r="W187" s="21"/>
      <c r="X187" s="21"/>
    </row>
    <row r="188" spans="1:24" s="17" customFormat="1" ht="75.75" customHeight="1" collapsed="1" x14ac:dyDescent="0.25">
      <c r="A188" s="12">
        <v>18</v>
      </c>
      <c r="B188" s="12" t="s">
        <v>218</v>
      </c>
      <c r="C188" s="12">
        <v>10639</v>
      </c>
      <c r="D188" s="13">
        <v>26380.365000000002</v>
      </c>
      <c r="E188" s="13">
        <v>2458.9140830000001</v>
      </c>
      <c r="F188" s="13">
        <v>4206.9822249999997</v>
      </c>
      <c r="G188" s="14">
        <v>392.096649055</v>
      </c>
      <c r="H188" s="14"/>
      <c r="I188" s="14"/>
      <c r="J188" s="14"/>
      <c r="K188" s="14"/>
      <c r="L188" s="9"/>
      <c r="M188" s="9"/>
      <c r="N188" s="9"/>
      <c r="O188" s="9" t="s">
        <v>28</v>
      </c>
      <c r="P188" s="9" t="s">
        <v>29</v>
      </c>
      <c r="Q188" s="9" t="s">
        <v>30</v>
      </c>
      <c r="R188" s="9"/>
      <c r="S188" s="9"/>
      <c r="T188" s="9"/>
      <c r="U188" s="9" t="s">
        <v>23</v>
      </c>
      <c r="V188" s="9" t="s">
        <v>31</v>
      </c>
      <c r="W188" s="15" t="s">
        <v>25</v>
      </c>
      <c r="X188" s="16" t="s">
        <v>32</v>
      </c>
    </row>
    <row r="189" spans="1:24" hidden="1" outlineLevel="1" x14ac:dyDescent="0.25">
      <c r="A189" s="25"/>
      <c r="B189" s="18" t="s">
        <v>219</v>
      </c>
      <c r="C189" s="26">
        <v>919</v>
      </c>
      <c r="D189" s="19">
        <v>2483.1345000000001</v>
      </c>
      <c r="E189" s="19">
        <v>229.8343845</v>
      </c>
      <c r="F189" s="19">
        <v>400.2576325</v>
      </c>
      <c r="G189" s="20">
        <v>37.0471138825</v>
      </c>
      <c r="H189" s="20"/>
      <c r="I189" s="20"/>
      <c r="J189" s="20"/>
      <c r="K189" s="20"/>
      <c r="L189" s="21"/>
      <c r="M189" s="21"/>
      <c r="N189" s="21"/>
      <c r="O189" s="21"/>
      <c r="P189" s="21"/>
      <c r="Q189" s="21"/>
      <c r="R189" s="21"/>
      <c r="S189" s="21"/>
      <c r="T189" s="21"/>
      <c r="U189" s="21"/>
      <c r="V189" s="21"/>
      <c r="W189" s="21"/>
      <c r="X189" s="21"/>
    </row>
    <row r="190" spans="1:24" hidden="1" outlineLevel="1" x14ac:dyDescent="0.25">
      <c r="A190" s="3"/>
      <c r="B190" s="18" t="s">
        <v>220</v>
      </c>
      <c r="C190" s="26">
        <v>602</v>
      </c>
      <c r="D190" s="19">
        <v>1624.4970000000001</v>
      </c>
      <c r="E190" s="19">
        <v>150.06686099999999</v>
      </c>
      <c r="F190" s="19">
        <v>261.85344500000002</v>
      </c>
      <c r="G190" s="20">
        <v>24.189348785</v>
      </c>
      <c r="H190" s="20"/>
      <c r="I190" s="20"/>
      <c r="J190" s="20"/>
      <c r="K190" s="20"/>
      <c r="L190" s="21"/>
      <c r="M190" s="21"/>
      <c r="N190" s="21"/>
      <c r="O190" s="21"/>
      <c r="P190" s="21"/>
      <c r="Q190" s="21"/>
      <c r="R190" s="21"/>
      <c r="S190" s="21"/>
      <c r="T190" s="21"/>
      <c r="U190" s="21"/>
      <c r="V190" s="21"/>
      <c r="W190" s="21"/>
      <c r="X190" s="21"/>
    </row>
    <row r="191" spans="1:24" hidden="1" outlineLevel="1" x14ac:dyDescent="0.25">
      <c r="A191" s="3"/>
      <c r="B191" s="18" t="s">
        <v>66</v>
      </c>
      <c r="C191" s="26">
        <v>677</v>
      </c>
      <c r="D191" s="19">
        <v>1828.134</v>
      </c>
      <c r="E191" s="19">
        <v>169.05285599999999</v>
      </c>
      <c r="F191" s="19">
        <v>294.67779000000002</v>
      </c>
      <c r="G191" s="20">
        <v>27.249710360000002</v>
      </c>
      <c r="H191" s="20"/>
      <c r="I191" s="20"/>
      <c r="J191" s="20"/>
      <c r="K191" s="20"/>
      <c r="L191" s="21"/>
      <c r="M191" s="21"/>
      <c r="N191" s="21"/>
      <c r="O191" s="21"/>
      <c r="P191" s="21"/>
      <c r="Q191" s="21"/>
      <c r="R191" s="21"/>
      <c r="S191" s="21"/>
      <c r="T191" s="21"/>
      <c r="U191" s="21"/>
      <c r="V191" s="21"/>
      <c r="W191" s="21"/>
      <c r="X191" s="21"/>
    </row>
    <row r="192" spans="1:24" hidden="1" outlineLevel="1" x14ac:dyDescent="0.25">
      <c r="A192" s="3"/>
      <c r="B192" s="18" t="s">
        <v>221</v>
      </c>
      <c r="C192" s="26">
        <v>1271</v>
      </c>
      <c r="D192" s="19">
        <v>3597.7919999999999</v>
      </c>
      <c r="E192" s="19">
        <v>333.00779599999998</v>
      </c>
      <c r="F192" s="19">
        <v>567.46992</v>
      </c>
      <c r="G192" s="20">
        <v>52.524411460000003</v>
      </c>
      <c r="H192" s="20"/>
      <c r="I192" s="20"/>
      <c r="J192" s="20"/>
      <c r="K192" s="20"/>
      <c r="L192" s="21"/>
      <c r="M192" s="21"/>
      <c r="N192" s="21"/>
      <c r="O192" s="21"/>
      <c r="P192" s="21"/>
      <c r="Q192" s="21"/>
      <c r="R192" s="21"/>
      <c r="S192" s="21"/>
      <c r="T192" s="21"/>
      <c r="U192" s="21"/>
      <c r="V192" s="21"/>
      <c r="W192" s="21"/>
      <c r="X192" s="21"/>
    </row>
    <row r="193" spans="1:24" hidden="1" outlineLevel="1" x14ac:dyDescent="0.25">
      <c r="A193" s="3"/>
      <c r="B193" s="18" t="s">
        <v>222</v>
      </c>
      <c r="C193" s="26">
        <v>497</v>
      </c>
      <c r="D193" s="19">
        <v>1341.1545000000001</v>
      </c>
      <c r="E193" s="19">
        <v>123.8924085</v>
      </c>
      <c r="F193" s="19">
        <v>216.1813325</v>
      </c>
      <c r="G193" s="20">
        <v>19.970276322499998</v>
      </c>
      <c r="H193" s="20"/>
      <c r="I193" s="20"/>
      <c r="J193" s="20"/>
      <c r="K193" s="20"/>
      <c r="L193" s="21"/>
      <c r="M193" s="21"/>
      <c r="N193" s="21"/>
      <c r="O193" s="21"/>
      <c r="P193" s="21"/>
      <c r="Q193" s="21"/>
      <c r="R193" s="21"/>
      <c r="S193" s="21"/>
      <c r="T193" s="21"/>
      <c r="U193" s="21"/>
      <c r="V193" s="21"/>
      <c r="W193" s="21"/>
      <c r="X193" s="21"/>
    </row>
    <row r="194" spans="1:24" hidden="1" outlineLevel="1" x14ac:dyDescent="0.25">
      <c r="A194" s="3"/>
      <c r="B194" s="18" t="s">
        <v>223</v>
      </c>
      <c r="C194" s="26">
        <v>541</v>
      </c>
      <c r="D194" s="19">
        <v>1459.8885</v>
      </c>
      <c r="E194" s="19">
        <v>134.86075049999999</v>
      </c>
      <c r="F194" s="19">
        <v>235.3201225</v>
      </c>
      <c r="G194" s="20">
        <v>21.738268592499999</v>
      </c>
      <c r="H194" s="20"/>
      <c r="I194" s="20"/>
      <c r="J194" s="20"/>
      <c r="K194" s="20"/>
      <c r="L194" s="21"/>
      <c r="M194" s="21"/>
      <c r="N194" s="21"/>
      <c r="O194" s="21"/>
      <c r="P194" s="21"/>
      <c r="Q194" s="21"/>
      <c r="R194" s="21"/>
      <c r="S194" s="21"/>
      <c r="T194" s="21"/>
      <c r="U194" s="21"/>
      <c r="V194" s="21"/>
      <c r="W194" s="21"/>
      <c r="X194" s="21"/>
    </row>
    <row r="195" spans="1:24" hidden="1" outlineLevel="1" x14ac:dyDescent="0.25">
      <c r="A195" s="3"/>
      <c r="B195" s="18" t="s">
        <v>224</v>
      </c>
      <c r="C195" s="26">
        <v>556</v>
      </c>
      <c r="D195" s="19">
        <v>1500.366</v>
      </c>
      <c r="E195" s="19">
        <v>138.59995799999999</v>
      </c>
      <c r="F195" s="19">
        <v>241.84470999999999</v>
      </c>
      <c r="G195" s="20">
        <v>22.340993229999999</v>
      </c>
      <c r="H195" s="20"/>
      <c r="I195" s="20"/>
      <c r="J195" s="20"/>
      <c r="K195" s="20"/>
      <c r="L195" s="21"/>
      <c r="M195" s="21"/>
      <c r="N195" s="21"/>
      <c r="O195" s="21"/>
      <c r="P195" s="21"/>
      <c r="Q195" s="21"/>
      <c r="R195" s="21"/>
      <c r="S195" s="21"/>
      <c r="T195" s="21"/>
      <c r="U195" s="21"/>
      <c r="V195" s="21"/>
      <c r="W195" s="21"/>
      <c r="X195" s="21"/>
    </row>
    <row r="196" spans="1:24" hidden="1" outlineLevel="1" x14ac:dyDescent="0.25">
      <c r="A196" s="3"/>
      <c r="B196" s="18" t="s">
        <v>225</v>
      </c>
      <c r="C196" s="26">
        <v>3300</v>
      </c>
      <c r="D196" s="19">
        <v>9477.2039999999997</v>
      </c>
      <c r="E196" s="19">
        <v>896.16714000000002</v>
      </c>
      <c r="F196" s="19">
        <v>1494.8135400000001</v>
      </c>
      <c r="G196" s="20">
        <v>141.3499989</v>
      </c>
      <c r="H196" s="20"/>
      <c r="I196" s="20"/>
      <c r="J196" s="20"/>
      <c r="K196" s="20"/>
      <c r="L196" s="21"/>
      <c r="M196" s="21"/>
      <c r="N196" s="21"/>
      <c r="O196" s="21"/>
      <c r="P196" s="21"/>
      <c r="Q196" s="21"/>
      <c r="R196" s="21"/>
      <c r="S196" s="21"/>
      <c r="T196" s="21"/>
      <c r="U196" s="21"/>
      <c r="V196" s="21"/>
      <c r="W196" s="21"/>
      <c r="X196" s="21"/>
    </row>
    <row r="197" spans="1:24" hidden="1" outlineLevel="1" x14ac:dyDescent="0.25">
      <c r="A197" s="3"/>
      <c r="B197" s="18" t="s">
        <v>226</v>
      </c>
      <c r="C197" s="26">
        <v>336</v>
      </c>
      <c r="D197" s="19">
        <v>906.69600000000003</v>
      </c>
      <c r="E197" s="19">
        <v>83.758247999999995</v>
      </c>
      <c r="F197" s="19">
        <v>146.15075999999999</v>
      </c>
      <c r="G197" s="20">
        <v>13.501031879999999</v>
      </c>
      <c r="H197" s="20"/>
      <c r="I197" s="20"/>
      <c r="J197" s="20"/>
      <c r="K197" s="20"/>
      <c r="L197" s="21"/>
      <c r="M197" s="21"/>
      <c r="N197" s="21"/>
      <c r="O197" s="21"/>
      <c r="P197" s="21"/>
      <c r="Q197" s="21"/>
      <c r="R197" s="21"/>
      <c r="S197" s="21"/>
      <c r="T197" s="21"/>
      <c r="U197" s="21"/>
      <c r="V197" s="21"/>
      <c r="W197" s="21"/>
      <c r="X197" s="21"/>
    </row>
    <row r="198" spans="1:24" hidden="1" outlineLevel="1" x14ac:dyDescent="0.25">
      <c r="A198" s="3"/>
      <c r="B198" s="18" t="s">
        <v>227</v>
      </c>
      <c r="C198" s="26">
        <v>801</v>
      </c>
      <c r="D198" s="19">
        <v>2161.4985000000001</v>
      </c>
      <c r="E198" s="19">
        <v>199.67368049999999</v>
      </c>
      <c r="F198" s="19">
        <v>348.41297250000002</v>
      </c>
      <c r="G198" s="20">
        <v>32.185495642500001</v>
      </c>
      <c r="H198" s="20"/>
      <c r="I198" s="20"/>
      <c r="J198" s="20"/>
      <c r="K198" s="20"/>
      <c r="L198" s="21"/>
      <c r="M198" s="21"/>
      <c r="N198" s="21"/>
      <c r="O198" s="21"/>
      <c r="P198" s="21"/>
      <c r="Q198" s="21"/>
      <c r="R198" s="21"/>
      <c r="S198" s="21"/>
      <c r="T198" s="21"/>
      <c r="U198" s="21"/>
      <c r="V198" s="21"/>
      <c r="W198" s="21"/>
      <c r="X198" s="21"/>
    </row>
    <row r="199" spans="1:24" s="17" customFormat="1" ht="78.75" customHeight="1" collapsed="1" x14ac:dyDescent="0.25">
      <c r="A199" s="12">
        <v>19</v>
      </c>
      <c r="B199" s="12" t="s">
        <v>228</v>
      </c>
      <c r="C199" s="12">
        <v>9052</v>
      </c>
      <c r="D199" s="13">
        <v>25812.038499999999</v>
      </c>
      <c r="E199" s="13">
        <v>2411.6946145000002</v>
      </c>
      <c r="F199" s="13">
        <v>4091.7368725000001</v>
      </c>
      <c r="G199" s="14">
        <v>382.28510303249999</v>
      </c>
      <c r="H199" s="14"/>
      <c r="I199" s="14"/>
      <c r="J199" s="14"/>
      <c r="K199" s="14"/>
      <c r="L199" s="9"/>
      <c r="M199" s="9"/>
      <c r="N199" s="9"/>
      <c r="O199" s="9" t="s">
        <v>28</v>
      </c>
      <c r="P199" s="9" t="s">
        <v>29</v>
      </c>
      <c r="Q199" s="9" t="s">
        <v>30</v>
      </c>
      <c r="R199" s="9"/>
      <c r="S199" s="9"/>
      <c r="T199" s="9"/>
      <c r="U199" s="9" t="s">
        <v>23</v>
      </c>
      <c r="V199" s="9" t="s">
        <v>31</v>
      </c>
      <c r="W199" s="15" t="s">
        <v>25</v>
      </c>
      <c r="X199" s="16" t="s">
        <v>32</v>
      </c>
    </row>
    <row r="200" spans="1:24" hidden="1" outlineLevel="1" x14ac:dyDescent="0.25">
      <c r="A200" s="25"/>
      <c r="B200" s="18" t="s">
        <v>219</v>
      </c>
      <c r="C200" s="26">
        <v>510</v>
      </c>
      <c r="D200" s="19">
        <v>1376.2349999999999</v>
      </c>
      <c r="E200" s="19">
        <v>127.133055</v>
      </c>
      <c r="F200" s="19">
        <v>221.83597499999999</v>
      </c>
      <c r="G200" s="20">
        <v>20.492637675000001</v>
      </c>
      <c r="H200" s="20"/>
      <c r="I200" s="20"/>
      <c r="J200" s="20"/>
      <c r="K200" s="20"/>
      <c r="L200" s="21"/>
      <c r="M200" s="21"/>
      <c r="N200" s="21"/>
      <c r="O200" s="21"/>
      <c r="P200" s="21"/>
      <c r="Q200" s="21"/>
      <c r="R200" s="21"/>
      <c r="S200" s="21"/>
      <c r="T200" s="21"/>
      <c r="U200" s="21"/>
      <c r="V200" s="21"/>
      <c r="W200" s="21"/>
      <c r="X200" s="21"/>
    </row>
    <row r="201" spans="1:24" hidden="1" outlineLevel="1" x14ac:dyDescent="0.25">
      <c r="A201" s="3"/>
      <c r="B201" s="18" t="s">
        <v>229</v>
      </c>
      <c r="C201" s="26">
        <v>541</v>
      </c>
      <c r="D201" s="19">
        <v>1467.5640000000001</v>
      </c>
      <c r="E201" s="19">
        <v>136.641918</v>
      </c>
      <c r="F201" s="19">
        <v>236.55734000000001</v>
      </c>
      <c r="G201" s="20">
        <v>22.025375830000002</v>
      </c>
      <c r="H201" s="20"/>
      <c r="I201" s="20"/>
      <c r="J201" s="20"/>
      <c r="K201" s="20"/>
      <c r="L201" s="21"/>
      <c r="M201" s="21"/>
      <c r="N201" s="21"/>
      <c r="O201" s="21"/>
      <c r="P201" s="21"/>
      <c r="Q201" s="21"/>
      <c r="R201" s="21"/>
      <c r="S201" s="21"/>
      <c r="T201" s="21"/>
      <c r="U201" s="21"/>
      <c r="V201" s="21"/>
      <c r="W201" s="21"/>
      <c r="X201" s="21"/>
    </row>
    <row r="202" spans="1:24" hidden="1" outlineLevel="1" x14ac:dyDescent="0.25">
      <c r="A202" s="3"/>
      <c r="B202" s="18" t="s">
        <v>230</v>
      </c>
      <c r="C202" s="26">
        <v>1078</v>
      </c>
      <c r="D202" s="19">
        <v>3047.5059999999999</v>
      </c>
      <c r="E202" s="19">
        <v>281.52077800000001</v>
      </c>
      <c r="F202" s="19">
        <v>480.67480999999998</v>
      </c>
      <c r="G202" s="20">
        <v>44.403504529999999</v>
      </c>
      <c r="H202" s="20"/>
      <c r="I202" s="20"/>
      <c r="J202" s="20"/>
      <c r="K202" s="20"/>
      <c r="L202" s="21"/>
      <c r="M202" s="21"/>
      <c r="N202" s="21"/>
      <c r="O202" s="21"/>
      <c r="P202" s="21"/>
      <c r="Q202" s="21"/>
      <c r="R202" s="21"/>
      <c r="S202" s="21"/>
      <c r="T202" s="21"/>
      <c r="U202" s="21"/>
      <c r="V202" s="21"/>
      <c r="W202" s="21"/>
      <c r="X202" s="21"/>
    </row>
    <row r="203" spans="1:24" hidden="1" outlineLevel="1" x14ac:dyDescent="0.25">
      <c r="A203" s="3"/>
      <c r="B203" s="18" t="s">
        <v>231</v>
      </c>
      <c r="C203" s="26">
        <v>181</v>
      </c>
      <c r="D203" s="19">
        <v>488.42849999999999</v>
      </c>
      <c r="E203" s="19">
        <v>45.119770500000001</v>
      </c>
      <c r="F203" s="19">
        <v>78.730022500000004</v>
      </c>
      <c r="G203" s="20">
        <v>7.2728772924999996</v>
      </c>
      <c r="H203" s="20"/>
      <c r="I203" s="20"/>
      <c r="J203" s="20"/>
      <c r="K203" s="20"/>
      <c r="L203" s="21"/>
      <c r="M203" s="21"/>
      <c r="N203" s="21"/>
      <c r="O203" s="21"/>
      <c r="P203" s="21"/>
      <c r="Q203" s="21"/>
      <c r="R203" s="21"/>
      <c r="S203" s="21"/>
      <c r="T203" s="21"/>
      <c r="U203" s="21"/>
      <c r="V203" s="21"/>
      <c r="W203" s="21"/>
      <c r="X203" s="21"/>
    </row>
    <row r="204" spans="1:24" hidden="1" outlineLevel="1" x14ac:dyDescent="0.25">
      <c r="A204" s="3"/>
      <c r="B204" s="18" t="s">
        <v>232</v>
      </c>
      <c r="C204" s="29">
        <v>639</v>
      </c>
      <c r="D204" s="19">
        <v>1724.3415</v>
      </c>
      <c r="E204" s="19">
        <v>159.29023950000001</v>
      </c>
      <c r="F204" s="19">
        <v>277.9474275</v>
      </c>
      <c r="G204" s="20">
        <v>25.6760695575</v>
      </c>
      <c r="H204" s="20"/>
      <c r="I204" s="20"/>
      <c r="J204" s="20"/>
      <c r="K204" s="20"/>
      <c r="L204" s="21"/>
      <c r="M204" s="21"/>
      <c r="N204" s="21"/>
      <c r="O204" s="21"/>
      <c r="P204" s="21"/>
      <c r="Q204" s="21"/>
      <c r="R204" s="21"/>
      <c r="S204" s="21"/>
      <c r="T204" s="21"/>
      <c r="U204" s="21"/>
      <c r="V204" s="21"/>
      <c r="W204" s="21"/>
      <c r="X204" s="21"/>
    </row>
    <row r="205" spans="1:24" hidden="1" outlineLevel="1" x14ac:dyDescent="0.25">
      <c r="A205" s="3"/>
      <c r="B205" s="18" t="s">
        <v>233</v>
      </c>
      <c r="C205" s="26">
        <v>317</v>
      </c>
      <c r="D205" s="19">
        <v>855.42449999999997</v>
      </c>
      <c r="E205" s="19">
        <v>79.021918499999998</v>
      </c>
      <c r="F205" s="19">
        <v>137.88628249999999</v>
      </c>
      <c r="G205" s="20">
        <v>12.7375806725</v>
      </c>
      <c r="H205" s="20"/>
      <c r="I205" s="20"/>
      <c r="J205" s="20"/>
      <c r="K205" s="20"/>
      <c r="L205" s="21"/>
      <c r="M205" s="21"/>
      <c r="N205" s="21"/>
      <c r="O205" s="21"/>
      <c r="P205" s="21"/>
      <c r="Q205" s="21"/>
      <c r="R205" s="21"/>
      <c r="S205" s="21"/>
      <c r="T205" s="21"/>
      <c r="U205" s="21"/>
      <c r="V205" s="21"/>
      <c r="W205" s="21"/>
      <c r="X205" s="21"/>
    </row>
    <row r="206" spans="1:24" hidden="1" outlineLevel="1" x14ac:dyDescent="0.25">
      <c r="A206" s="3"/>
      <c r="B206" s="18" t="s">
        <v>234</v>
      </c>
      <c r="C206" s="26">
        <v>5895</v>
      </c>
      <c r="D206" s="19">
        <v>16852.539000000001</v>
      </c>
      <c r="E206" s="19">
        <v>1582.9669349999999</v>
      </c>
      <c r="F206" s="19">
        <v>2658.1050150000001</v>
      </c>
      <c r="G206" s="20">
        <v>249.677057475</v>
      </c>
      <c r="H206" s="20"/>
      <c r="I206" s="20"/>
      <c r="J206" s="20"/>
      <c r="K206" s="20"/>
      <c r="L206" s="21"/>
      <c r="M206" s="21"/>
      <c r="N206" s="21"/>
      <c r="O206" s="21"/>
      <c r="P206" s="21"/>
      <c r="Q206" s="21"/>
      <c r="R206" s="21"/>
      <c r="S206" s="21"/>
      <c r="T206" s="21"/>
      <c r="U206" s="21"/>
      <c r="V206" s="21"/>
      <c r="W206" s="21"/>
      <c r="X206" s="21"/>
    </row>
    <row r="207" spans="1:24" s="17" customFormat="1" ht="80.25" customHeight="1" collapsed="1" x14ac:dyDescent="0.25">
      <c r="A207" s="12">
        <v>20</v>
      </c>
      <c r="B207" s="12" t="s">
        <v>235</v>
      </c>
      <c r="C207" s="12">
        <v>21395</v>
      </c>
      <c r="D207" s="13">
        <v>54687.03</v>
      </c>
      <c r="E207" s="13">
        <v>5051.8473899999999</v>
      </c>
      <c r="F207" s="13">
        <v>8729.96875</v>
      </c>
      <c r="G207" s="14">
        <v>806.45209375000002</v>
      </c>
      <c r="H207" s="14"/>
      <c r="I207" s="14"/>
      <c r="J207" s="14"/>
      <c r="K207" s="14"/>
      <c r="L207" s="9"/>
      <c r="M207" s="9"/>
      <c r="N207" s="9"/>
      <c r="O207" s="9" t="s">
        <v>54</v>
      </c>
      <c r="P207" s="9" t="s">
        <v>55</v>
      </c>
      <c r="Q207" s="9" t="s">
        <v>56</v>
      </c>
      <c r="R207" s="9"/>
      <c r="S207" s="9"/>
      <c r="T207" s="9"/>
      <c r="U207" s="9" t="s">
        <v>23</v>
      </c>
      <c r="V207" s="9" t="s">
        <v>57</v>
      </c>
      <c r="W207" s="15" t="s">
        <v>25</v>
      </c>
      <c r="X207" s="16" t="s">
        <v>58</v>
      </c>
    </row>
    <row r="208" spans="1:24" hidden="1" outlineLevel="1" x14ac:dyDescent="0.25">
      <c r="A208" s="25"/>
      <c r="B208" s="18" t="s">
        <v>236</v>
      </c>
      <c r="C208" s="26">
        <v>963</v>
      </c>
      <c r="D208" s="19">
        <v>2598.6554999999998</v>
      </c>
      <c r="E208" s="19">
        <v>240.05712149999999</v>
      </c>
      <c r="F208" s="19">
        <v>418.87851749999999</v>
      </c>
      <c r="G208" s="20">
        <v>38.694921727500002</v>
      </c>
      <c r="H208" s="20"/>
      <c r="I208" s="20"/>
      <c r="J208" s="20"/>
      <c r="K208" s="20"/>
      <c r="L208" s="21"/>
      <c r="M208" s="21"/>
      <c r="N208" s="21"/>
      <c r="O208" s="21"/>
      <c r="P208" s="21"/>
      <c r="Q208" s="21"/>
      <c r="R208" s="21"/>
      <c r="S208" s="21"/>
      <c r="T208" s="21"/>
      <c r="U208" s="21"/>
      <c r="V208" s="21"/>
      <c r="W208" s="21"/>
      <c r="X208" s="21"/>
    </row>
    <row r="209" spans="1:24" hidden="1" outlineLevel="1" x14ac:dyDescent="0.25">
      <c r="A209" s="3"/>
      <c r="B209" s="18" t="s">
        <v>237</v>
      </c>
      <c r="C209" s="26">
        <v>770</v>
      </c>
      <c r="D209" s="19">
        <v>2077.8449999999998</v>
      </c>
      <c r="E209" s="19">
        <v>191.94598500000001</v>
      </c>
      <c r="F209" s="19">
        <v>334.92882500000002</v>
      </c>
      <c r="G209" s="20">
        <v>30.939864725</v>
      </c>
      <c r="H209" s="20"/>
      <c r="I209" s="20"/>
      <c r="J209" s="20"/>
      <c r="K209" s="20"/>
      <c r="L209" s="21"/>
      <c r="M209" s="21"/>
      <c r="N209" s="21"/>
      <c r="O209" s="21"/>
      <c r="P209" s="21"/>
      <c r="Q209" s="21"/>
      <c r="R209" s="21"/>
      <c r="S209" s="21"/>
      <c r="T209" s="21"/>
      <c r="U209" s="21"/>
      <c r="V209" s="21"/>
      <c r="W209" s="21"/>
      <c r="X209" s="21"/>
    </row>
    <row r="210" spans="1:24" hidden="1" outlineLevel="1" x14ac:dyDescent="0.25">
      <c r="A210" s="3"/>
      <c r="B210" s="18" t="s">
        <v>238</v>
      </c>
      <c r="C210" s="26">
        <v>1735</v>
      </c>
      <c r="D210" s="19">
        <v>4904.8450000000003</v>
      </c>
      <c r="E210" s="19">
        <v>453.09698500000002</v>
      </c>
      <c r="F210" s="19">
        <v>773.62782500000003</v>
      </c>
      <c r="G210" s="20">
        <v>71.465751725000004</v>
      </c>
      <c r="H210" s="20"/>
      <c r="I210" s="20"/>
      <c r="J210" s="20"/>
      <c r="K210" s="20"/>
      <c r="L210" s="21"/>
      <c r="M210" s="21"/>
      <c r="N210" s="21"/>
      <c r="O210" s="21"/>
      <c r="P210" s="21"/>
      <c r="Q210" s="21"/>
      <c r="R210" s="21"/>
      <c r="S210" s="21"/>
      <c r="T210" s="21"/>
      <c r="U210" s="21"/>
      <c r="V210" s="21"/>
      <c r="W210" s="21"/>
      <c r="X210" s="21"/>
    </row>
    <row r="211" spans="1:24" hidden="1" outlineLevel="1" x14ac:dyDescent="0.25">
      <c r="A211" s="3"/>
      <c r="B211" s="18" t="s">
        <v>239</v>
      </c>
      <c r="C211" s="26">
        <v>951</v>
      </c>
      <c r="D211" s="19">
        <v>2566.2734999999998</v>
      </c>
      <c r="E211" s="19">
        <v>237.06575549999999</v>
      </c>
      <c r="F211" s="19">
        <v>413.65884749999998</v>
      </c>
      <c r="G211" s="20">
        <v>38.212742017499998</v>
      </c>
      <c r="H211" s="20"/>
      <c r="I211" s="20"/>
      <c r="J211" s="20"/>
      <c r="K211" s="20"/>
      <c r="L211" s="21"/>
      <c r="M211" s="21"/>
      <c r="N211" s="21"/>
      <c r="O211" s="21"/>
      <c r="P211" s="21"/>
      <c r="Q211" s="21"/>
      <c r="R211" s="21"/>
      <c r="S211" s="21"/>
      <c r="T211" s="21"/>
      <c r="U211" s="21"/>
      <c r="V211" s="21"/>
      <c r="W211" s="21"/>
      <c r="X211" s="21"/>
    </row>
    <row r="212" spans="1:24" hidden="1" outlineLevel="1" x14ac:dyDescent="0.25">
      <c r="A212" s="3"/>
      <c r="B212" s="18" t="s">
        <v>240</v>
      </c>
      <c r="C212" s="26">
        <v>562</v>
      </c>
      <c r="D212" s="19">
        <v>1516.557</v>
      </c>
      <c r="E212" s="19">
        <v>140.095641</v>
      </c>
      <c r="F212" s="19">
        <v>244.454545</v>
      </c>
      <c r="G212" s="20">
        <v>22.582083085000001</v>
      </c>
      <c r="H212" s="20"/>
      <c r="I212" s="20"/>
      <c r="J212" s="20"/>
      <c r="K212" s="20"/>
      <c r="L212" s="21"/>
      <c r="M212" s="21"/>
      <c r="N212" s="21"/>
      <c r="O212" s="21"/>
      <c r="P212" s="21"/>
      <c r="Q212" s="21"/>
      <c r="R212" s="21"/>
      <c r="S212" s="21"/>
      <c r="T212" s="21"/>
      <c r="U212" s="21"/>
      <c r="V212" s="21"/>
      <c r="W212" s="21"/>
      <c r="X212" s="21"/>
    </row>
    <row r="213" spans="1:24" hidden="1" outlineLevel="1" x14ac:dyDescent="0.25">
      <c r="A213" s="3"/>
      <c r="B213" s="18" t="s">
        <v>241</v>
      </c>
      <c r="C213" s="26">
        <v>467</v>
      </c>
      <c r="D213" s="19">
        <v>1260.1994999999999</v>
      </c>
      <c r="E213" s="19">
        <v>116.4139935</v>
      </c>
      <c r="F213" s="19">
        <v>203.13215750000001</v>
      </c>
      <c r="G213" s="20">
        <v>18.764827047499999</v>
      </c>
      <c r="H213" s="20"/>
      <c r="I213" s="20"/>
      <c r="J213" s="20"/>
      <c r="K213" s="20"/>
      <c r="L213" s="21"/>
      <c r="M213" s="21"/>
      <c r="N213" s="21"/>
      <c r="O213" s="21"/>
      <c r="P213" s="21"/>
      <c r="Q213" s="21"/>
      <c r="R213" s="21"/>
      <c r="S213" s="21"/>
      <c r="T213" s="21"/>
      <c r="U213" s="21"/>
      <c r="V213" s="21"/>
      <c r="W213" s="21"/>
      <c r="X213" s="21"/>
    </row>
    <row r="214" spans="1:24" hidden="1" outlineLevel="1" x14ac:dyDescent="0.25">
      <c r="A214" s="3"/>
      <c r="B214" s="18" t="s">
        <v>242</v>
      </c>
      <c r="C214" s="26">
        <v>1596</v>
      </c>
      <c r="D214" s="19">
        <v>4511.8919999999998</v>
      </c>
      <c r="E214" s="19">
        <v>416.79699599999998</v>
      </c>
      <c r="F214" s="19">
        <v>711.64841999999999</v>
      </c>
      <c r="G214" s="20">
        <v>65.740253460000005</v>
      </c>
      <c r="H214" s="20"/>
      <c r="I214" s="20"/>
      <c r="J214" s="20"/>
      <c r="K214" s="20"/>
      <c r="L214" s="21"/>
      <c r="M214" s="21"/>
      <c r="N214" s="21"/>
      <c r="O214" s="21"/>
      <c r="P214" s="21"/>
      <c r="Q214" s="21"/>
      <c r="R214" s="21"/>
      <c r="S214" s="21"/>
      <c r="T214" s="21"/>
      <c r="U214" s="21"/>
      <c r="V214" s="21"/>
      <c r="W214" s="21"/>
      <c r="X214" s="21"/>
    </row>
    <row r="215" spans="1:24" hidden="1" outlineLevel="1" x14ac:dyDescent="0.25">
      <c r="A215" s="3"/>
      <c r="B215" s="18" t="s">
        <v>243</v>
      </c>
      <c r="C215" s="26">
        <v>604</v>
      </c>
      <c r="D215" s="19">
        <v>1629.894</v>
      </c>
      <c r="E215" s="19">
        <v>150.56542200000001</v>
      </c>
      <c r="F215" s="19">
        <v>262.72338999999999</v>
      </c>
      <c r="G215" s="20">
        <v>24.269712070000001</v>
      </c>
      <c r="H215" s="20"/>
      <c r="I215" s="20"/>
      <c r="J215" s="20"/>
      <c r="K215" s="20"/>
      <c r="L215" s="21"/>
      <c r="M215" s="21"/>
      <c r="N215" s="21"/>
      <c r="O215" s="21"/>
      <c r="P215" s="21"/>
      <c r="Q215" s="21"/>
      <c r="R215" s="21"/>
      <c r="S215" s="21"/>
      <c r="T215" s="21"/>
      <c r="U215" s="21"/>
      <c r="V215" s="21"/>
      <c r="W215" s="21"/>
      <c r="X215" s="21"/>
    </row>
    <row r="216" spans="1:24" ht="22.5" hidden="1" customHeight="1" outlineLevel="1" x14ac:dyDescent="0.25">
      <c r="A216" s="3"/>
      <c r="B216" s="30" t="s">
        <v>128</v>
      </c>
      <c r="C216" s="26">
        <v>482</v>
      </c>
      <c r="D216" s="19">
        <v>1300.6769999999999</v>
      </c>
      <c r="E216" s="19">
        <v>120.153201</v>
      </c>
      <c r="F216" s="19">
        <v>209.656745</v>
      </c>
      <c r="G216" s="20">
        <v>19.367551684999999</v>
      </c>
      <c r="H216" s="21"/>
      <c r="I216" s="31"/>
      <c r="J216" s="21"/>
      <c r="K216" s="21"/>
      <c r="L216" s="21"/>
      <c r="M216" s="21"/>
      <c r="N216" s="21"/>
      <c r="O216" s="21"/>
      <c r="P216" s="32"/>
      <c r="Q216" s="21"/>
      <c r="R216" s="21"/>
      <c r="S216" s="21"/>
      <c r="T216" s="21"/>
      <c r="U216" s="21"/>
      <c r="V216" s="21"/>
      <c r="W216" s="21"/>
      <c r="X216" s="21"/>
    </row>
    <row r="217" spans="1:24" hidden="1" outlineLevel="1" x14ac:dyDescent="0.25">
      <c r="A217" s="3"/>
      <c r="B217" s="18" t="s">
        <v>244</v>
      </c>
      <c r="C217" s="26">
        <v>455</v>
      </c>
      <c r="D217" s="19">
        <v>1227.8175000000001</v>
      </c>
      <c r="E217" s="19">
        <v>113.4226275</v>
      </c>
      <c r="F217" s="19">
        <v>197.9124875</v>
      </c>
      <c r="G217" s="20">
        <v>18.282647337499998</v>
      </c>
      <c r="H217" s="20"/>
      <c r="I217" s="20"/>
      <c r="J217" s="20"/>
      <c r="K217" s="20"/>
      <c r="L217" s="21"/>
      <c r="M217" s="21"/>
      <c r="N217" s="21"/>
      <c r="O217" s="21"/>
      <c r="P217" s="21"/>
      <c r="Q217" s="21"/>
      <c r="R217" s="21"/>
      <c r="S217" s="21"/>
      <c r="T217" s="21"/>
      <c r="U217" s="21"/>
      <c r="V217" s="21"/>
      <c r="W217" s="21"/>
      <c r="X217" s="21"/>
    </row>
    <row r="218" spans="1:24" hidden="1" outlineLevel="1" x14ac:dyDescent="0.25">
      <c r="A218" s="3"/>
      <c r="B218" s="18" t="s">
        <v>245</v>
      </c>
      <c r="C218" s="26">
        <v>466</v>
      </c>
      <c r="D218" s="19">
        <v>1257.501</v>
      </c>
      <c r="E218" s="19">
        <v>116.16471300000001</v>
      </c>
      <c r="F218" s="19">
        <v>202.69718499999999</v>
      </c>
      <c r="G218" s="20">
        <v>18.724645405</v>
      </c>
      <c r="H218" s="20"/>
      <c r="I218" s="20"/>
      <c r="J218" s="20"/>
      <c r="K218" s="20"/>
      <c r="L218" s="21"/>
      <c r="M218" s="21"/>
      <c r="N218" s="21"/>
      <c r="O218" s="21"/>
      <c r="P218" s="21"/>
      <c r="Q218" s="21"/>
      <c r="R218" s="21"/>
      <c r="S218" s="21"/>
      <c r="T218" s="21"/>
      <c r="U218" s="21"/>
      <c r="V218" s="21"/>
      <c r="W218" s="21"/>
      <c r="X218" s="21"/>
    </row>
    <row r="219" spans="1:24" hidden="1" outlineLevel="1" x14ac:dyDescent="0.25">
      <c r="A219" s="3"/>
      <c r="B219" s="18" t="s">
        <v>246</v>
      </c>
      <c r="C219" s="26">
        <v>1147</v>
      </c>
      <c r="D219" s="19">
        <v>3242.569</v>
      </c>
      <c r="E219" s="19">
        <v>299.54019699999998</v>
      </c>
      <c r="F219" s="19">
        <v>511.44156500000003</v>
      </c>
      <c r="G219" s="20">
        <v>47.245658345000002</v>
      </c>
      <c r="H219" s="20"/>
      <c r="I219" s="20"/>
      <c r="J219" s="20"/>
      <c r="K219" s="20"/>
      <c r="L219" s="21"/>
      <c r="M219" s="21"/>
      <c r="N219" s="21"/>
      <c r="O219" s="21"/>
      <c r="P219" s="21"/>
      <c r="Q219" s="21"/>
      <c r="R219" s="21"/>
      <c r="S219" s="21"/>
      <c r="T219" s="21"/>
      <c r="U219" s="21"/>
      <c r="V219" s="21"/>
      <c r="W219" s="21"/>
      <c r="X219" s="21"/>
    </row>
    <row r="220" spans="1:24" hidden="1" outlineLevel="1" x14ac:dyDescent="0.25">
      <c r="A220" s="3"/>
      <c r="B220" s="18" t="s">
        <v>247</v>
      </c>
      <c r="C220" s="26">
        <v>851</v>
      </c>
      <c r="D220" s="19">
        <v>2296.4234999999999</v>
      </c>
      <c r="E220" s="19">
        <v>212.13770550000001</v>
      </c>
      <c r="F220" s="19">
        <v>370.16159750000003</v>
      </c>
      <c r="G220" s="20">
        <v>34.1945777675</v>
      </c>
      <c r="H220" s="20"/>
      <c r="I220" s="20"/>
      <c r="J220" s="20"/>
      <c r="K220" s="20"/>
      <c r="L220" s="21"/>
      <c r="M220" s="21"/>
      <c r="N220" s="21"/>
      <c r="O220" s="21"/>
      <c r="P220" s="21"/>
      <c r="Q220" s="21"/>
      <c r="R220" s="21"/>
      <c r="S220" s="21"/>
      <c r="T220" s="21"/>
      <c r="U220" s="21"/>
      <c r="V220" s="21"/>
      <c r="W220" s="21"/>
      <c r="X220" s="21"/>
    </row>
    <row r="221" spans="1:24" hidden="1" outlineLevel="1" x14ac:dyDescent="0.25">
      <c r="A221" s="3"/>
      <c r="B221" s="18" t="s">
        <v>248</v>
      </c>
      <c r="C221" s="26">
        <v>2167</v>
      </c>
      <c r="D221" s="19">
        <v>6126.1090000000004</v>
      </c>
      <c r="E221" s="19">
        <v>565.91421700000001</v>
      </c>
      <c r="F221" s="19">
        <v>966.25446499999998</v>
      </c>
      <c r="G221" s="20">
        <v>89.260106045000001</v>
      </c>
      <c r="H221" s="20"/>
      <c r="I221" s="20"/>
      <c r="J221" s="20"/>
      <c r="K221" s="20"/>
      <c r="L221" s="21"/>
      <c r="M221" s="21"/>
      <c r="N221" s="21"/>
      <c r="O221" s="21"/>
      <c r="P221" s="21"/>
      <c r="Q221" s="21"/>
      <c r="R221" s="21"/>
      <c r="S221" s="21"/>
      <c r="T221" s="21"/>
      <c r="U221" s="21"/>
      <c r="V221" s="21"/>
      <c r="W221" s="21"/>
      <c r="X221" s="21"/>
    </row>
    <row r="222" spans="1:24" hidden="1" outlineLevel="1" x14ac:dyDescent="0.25">
      <c r="A222" s="3"/>
      <c r="B222" s="18" t="s">
        <v>249</v>
      </c>
      <c r="C222" s="26">
        <v>728</v>
      </c>
      <c r="D222" s="19">
        <v>1964.508</v>
      </c>
      <c r="E222" s="19">
        <v>181.476204</v>
      </c>
      <c r="F222" s="19">
        <v>316.65998000000002</v>
      </c>
      <c r="G222" s="20">
        <v>29.25223574</v>
      </c>
      <c r="H222" s="20"/>
      <c r="I222" s="20"/>
      <c r="J222" s="20"/>
      <c r="K222" s="20"/>
      <c r="L222" s="21"/>
      <c r="M222" s="21"/>
      <c r="N222" s="21"/>
      <c r="O222" s="21"/>
      <c r="P222" s="21"/>
      <c r="Q222" s="21"/>
      <c r="R222" s="21"/>
      <c r="S222" s="21"/>
      <c r="T222" s="21"/>
      <c r="U222" s="21"/>
      <c r="V222" s="21"/>
      <c r="W222" s="21"/>
      <c r="X222" s="21"/>
    </row>
    <row r="223" spans="1:24" s="39" customFormat="1" ht="24" customHeight="1" collapsed="1" x14ac:dyDescent="0.25">
      <c r="A223" s="33"/>
      <c r="B223" s="34" t="s">
        <v>250</v>
      </c>
      <c r="C223" s="35">
        <v>788</v>
      </c>
      <c r="D223" s="36">
        <v>2126.4180000000001</v>
      </c>
      <c r="E223" s="36">
        <v>196.43303399999999</v>
      </c>
      <c r="F223" s="36">
        <v>342.75833</v>
      </c>
      <c r="G223" s="37">
        <v>31.663134289999999</v>
      </c>
      <c r="H223" s="21"/>
      <c r="I223" s="31"/>
      <c r="J223" s="21"/>
      <c r="K223" s="21"/>
      <c r="L223" s="21"/>
      <c r="M223" s="21"/>
      <c r="N223" s="21"/>
      <c r="O223" s="21"/>
      <c r="P223" s="32"/>
      <c r="Q223" s="21"/>
      <c r="R223" s="32"/>
      <c r="S223" s="32"/>
      <c r="T223" s="32"/>
      <c r="U223" s="32"/>
      <c r="V223" s="32"/>
      <c r="W223" s="38"/>
      <c r="X223" s="36"/>
    </row>
    <row r="224" spans="1:24" hidden="1" outlineLevel="1" x14ac:dyDescent="0.25">
      <c r="A224" s="3"/>
      <c r="B224" s="18" t="s">
        <v>251</v>
      </c>
      <c r="C224" s="26">
        <v>359</v>
      </c>
      <c r="D224" s="19">
        <v>968.76149999999996</v>
      </c>
      <c r="E224" s="19">
        <v>89.491699499999996</v>
      </c>
      <c r="F224" s="19">
        <v>156.15512749999999</v>
      </c>
      <c r="G224" s="20">
        <v>14.4252096575</v>
      </c>
      <c r="H224" s="20"/>
      <c r="I224" s="20"/>
      <c r="J224" s="20"/>
      <c r="K224" s="20"/>
      <c r="L224" s="21"/>
      <c r="M224" s="21"/>
      <c r="N224" s="21"/>
      <c r="O224" s="21"/>
      <c r="P224" s="21"/>
      <c r="Q224" s="21"/>
      <c r="R224" s="21"/>
      <c r="S224" s="21"/>
      <c r="T224" s="21"/>
      <c r="U224" s="21"/>
      <c r="V224" s="21"/>
      <c r="W224" s="21"/>
      <c r="X224" s="21"/>
    </row>
    <row r="225" spans="1:24" hidden="1" outlineLevel="1" x14ac:dyDescent="0.25">
      <c r="A225" s="3"/>
      <c r="B225" s="18" t="s">
        <v>252</v>
      </c>
      <c r="C225" s="26">
        <v>2043</v>
      </c>
      <c r="D225" s="19">
        <v>5775.5609999999997</v>
      </c>
      <c r="E225" s="19">
        <v>533.53149299999995</v>
      </c>
      <c r="F225" s="19">
        <v>910.96348499999999</v>
      </c>
      <c r="G225" s="20">
        <v>84.152467305000002</v>
      </c>
      <c r="H225" s="20"/>
      <c r="I225" s="20"/>
      <c r="J225" s="20"/>
      <c r="K225" s="20"/>
      <c r="L225" s="21"/>
      <c r="M225" s="21"/>
      <c r="N225" s="21"/>
      <c r="O225" s="21"/>
      <c r="P225" s="21"/>
      <c r="Q225" s="21"/>
      <c r="R225" s="21"/>
      <c r="S225" s="21"/>
      <c r="T225" s="21"/>
      <c r="U225" s="21"/>
      <c r="V225" s="21"/>
      <c r="W225" s="21"/>
      <c r="X225" s="21"/>
    </row>
    <row r="226" spans="1:24" hidden="1" outlineLevel="1" x14ac:dyDescent="0.25">
      <c r="A226" s="3"/>
      <c r="B226" s="18" t="s">
        <v>253</v>
      </c>
      <c r="C226" s="26">
        <v>930</v>
      </c>
      <c r="D226" s="19">
        <v>2509.605</v>
      </c>
      <c r="E226" s="19">
        <v>231.83086499999999</v>
      </c>
      <c r="F226" s="19">
        <v>404.52442500000001</v>
      </c>
      <c r="G226" s="20">
        <v>37.368927524999997</v>
      </c>
      <c r="H226" s="20"/>
      <c r="I226" s="20"/>
      <c r="J226" s="20"/>
      <c r="K226" s="20"/>
      <c r="L226" s="21"/>
      <c r="M226" s="21"/>
      <c r="N226" s="21"/>
      <c r="O226" s="21"/>
      <c r="P226" s="21"/>
      <c r="Q226" s="21"/>
      <c r="R226" s="21"/>
      <c r="S226" s="21"/>
      <c r="T226" s="21"/>
      <c r="U226" s="21"/>
      <c r="V226" s="21"/>
      <c r="W226" s="21"/>
      <c r="X226" s="21"/>
    </row>
    <row r="227" spans="1:24" ht="21" hidden="1" customHeight="1" outlineLevel="1" x14ac:dyDescent="0.25">
      <c r="A227" s="3"/>
      <c r="B227" s="18" t="s">
        <v>254</v>
      </c>
      <c r="C227" s="26">
        <v>958</v>
      </c>
      <c r="D227" s="19">
        <v>2585.163</v>
      </c>
      <c r="E227" s="19">
        <v>238.81071900000001</v>
      </c>
      <c r="F227" s="19">
        <v>416.70365500000003</v>
      </c>
      <c r="G227" s="20">
        <v>38.494013514999999</v>
      </c>
      <c r="H227" s="40"/>
      <c r="I227" s="40"/>
      <c r="J227" s="40"/>
      <c r="K227" s="40"/>
      <c r="L227" s="41"/>
      <c r="M227" s="41"/>
      <c r="N227" s="41"/>
      <c r="O227" s="42"/>
      <c r="P227" s="42"/>
      <c r="Q227" s="41"/>
      <c r="R227" s="21"/>
      <c r="S227" s="21"/>
      <c r="T227" s="21"/>
      <c r="U227" s="21"/>
      <c r="V227" s="21"/>
      <c r="W227" s="21"/>
      <c r="X227" s="21"/>
    </row>
    <row r="228" spans="1:24" ht="21.75" hidden="1" customHeight="1" outlineLevel="1" x14ac:dyDescent="0.25">
      <c r="A228" s="3"/>
      <c r="B228" s="18" t="s">
        <v>255</v>
      </c>
      <c r="C228" s="26">
        <v>454</v>
      </c>
      <c r="D228" s="19">
        <v>1225.1189999999999</v>
      </c>
      <c r="E228" s="19">
        <v>113.17334700000001</v>
      </c>
      <c r="F228" s="19">
        <v>197.47751500000001</v>
      </c>
      <c r="G228" s="20">
        <v>18.242465695</v>
      </c>
      <c r="H228" s="43"/>
      <c r="I228" s="43"/>
      <c r="J228" s="43"/>
      <c r="K228" s="43"/>
      <c r="L228" s="41"/>
      <c r="M228" s="41"/>
      <c r="N228" s="41"/>
      <c r="O228" s="42"/>
      <c r="P228" s="42"/>
      <c r="Q228" s="41"/>
      <c r="R228" s="21"/>
      <c r="S228" s="21"/>
      <c r="T228" s="21"/>
      <c r="U228" s="21"/>
      <c r="V228" s="21"/>
      <c r="W228" s="21"/>
      <c r="X228" s="21"/>
    </row>
    <row r="229" spans="1:24" hidden="1" outlineLevel="1" x14ac:dyDescent="0.25">
      <c r="A229" s="3"/>
      <c r="B229" s="18" t="s">
        <v>47</v>
      </c>
      <c r="C229" s="26">
        <v>376</v>
      </c>
      <c r="D229" s="19">
        <v>1014.636</v>
      </c>
      <c r="E229" s="19">
        <v>93.729467999999997</v>
      </c>
      <c r="F229" s="19">
        <v>163.54965999999999</v>
      </c>
      <c r="G229" s="20">
        <v>15.10829758</v>
      </c>
      <c r="H229" s="20"/>
      <c r="I229" s="20"/>
      <c r="J229" s="20"/>
      <c r="K229" s="20"/>
      <c r="L229" s="21"/>
      <c r="M229" s="21"/>
      <c r="N229" s="21"/>
      <c r="O229" s="21"/>
      <c r="P229" s="21"/>
      <c r="Q229" s="21"/>
      <c r="R229" s="21"/>
      <c r="S229" s="21"/>
      <c r="T229" s="21"/>
      <c r="U229" s="21"/>
      <c r="V229" s="21"/>
      <c r="W229" s="21"/>
      <c r="X229" s="21"/>
    </row>
    <row r="230" spans="1:24" s="17" customFormat="1" ht="82.5" customHeight="1" collapsed="1" x14ac:dyDescent="0.25">
      <c r="A230" s="12">
        <v>21</v>
      </c>
      <c r="B230" s="12" t="s">
        <v>256</v>
      </c>
      <c r="C230" s="12">
        <v>146134</v>
      </c>
      <c r="D230" s="13">
        <v>380298.17050000001</v>
      </c>
      <c r="E230" s="13">
        <v>36353.404016499997</v>
      </c>
      <c r="F230" s="13">
        <v>59992.262092500001</v>
      </c>
      <c r="G230" s="14">
        <v>5734.7425502024998</v>
      </c>
      <c r="H230" s="14"/>
      <c r="I230" s="14"/>
      <c r="J230" s="14"/>
      <c r="K230" s="14"/>
      <c r="L230" s="9"/>
      <c r="M230" s="9"/>
      <c r="N230" s="9"/>
      <c r="O230" s="9" t="s">
        <v>19</v>
      </c>
      <c r="P230" s="9" t="s">
        <v>20</v>
      </c>
      <c r="Q230" s="9" t="s">
        <v>21</v>
      </c>
      <c r="R230" s="9" t="s">
        <v>22</v>
      </c>
      <c r="S230" s="9" t="s">
        <v>20</v>
      </c>
      <c r="T230" s="9" t="s">
        <v>21</v>
      </c>
      <c r="U230" s="9" t="s">
        <v>23</v>
      </c>
      <c r="V230" s="9" t="s">
        <v>24</v>
      </c>
      <c r="W230" s="15" t="s">
        <v>25</v>
      </c>
      <c r="X230" s="16" t="s">
        <v>26</v>
      </c>
    </row>
    <row r="231" spans="1:24" hidden="1" outlineLevel="1" x14ac:dyDescent="0.25">
      <c r="A231" s="25"/>
      <c r="B231" s="18" t="s">
        <v>257</v>
      </c>
      <c r="C231" s="26">
        <v>11436</v>
      </c>
      <c r="D231" s="19">
        <v>33462.044000000002</v>
      </c>
      <c r="E231" s="19">
        <v>3249.322956</v>
      </c>
      <c r="F231" s="19">
        <v>5277.8769400000001</v>
      </c>
      <c r="G231" s="20">
        <v>512.50684806000004</v>
      </c>
      <c r="H231" s="20"/>
      <c r="I231" s="20"/>
      <c r="J231" s="20"/>
      <c r="K231" s="20"/>
      <c r="L231" s="21"/>
      <c r="M231" s="21"/>
      <c r="N231" s="21"/>
      <c r="O231" s="21"/>
      <c r="P231" s="21"/>
      <c r="Q231" s="21"/>
      <c r="R231" s="21"/>
      <c r="S231" s="21"/>
      <c r="T231" s="21"/>
      <c r="U231" s="21"/>
      <c r="V231" s="21"/>
      <c r="W231" s="21"/>
      <c r="X231" s="21"/>
    </row>
    <row r="232" spans="1:24" hidden="1" outlineLevel="1" x14ac:dyDescent="0.25">
      <c r="A232" s="3"/>
      <c r="B232" s="18" t="s">
        <v>258</v>
      </c>
      <c r="C232" s="26">
        <v>14355</v>
      </c>
      <c r="D232" s="19">
        <v>41966.881000000001</v>
      </c>
      <c r="E232" s="19">
        <v>4070.2927650000001</v>
      </c>
      <c r="F232" s="19">
        <v>6619.3216849999999</v>
      </c>
      <c r="G232" s="20">
        <v>641.99617702499995</v>
      </c>
      <c r="H232" s="20"/>
      <c r="I232" s="20"/>
      <c r="J232" s="20"/>
      <c r="K232" s="20"/>
      <c r="L232" s="21"/>
      <c r="M232" s="21"/>
      <c r="N232" s="21"/>
      <c r="O232" s="21"/>
      <c r="P232" s="21"/>
      <c r="Q232" s="21"/>
      <c r="R232" s="21"/>
      <c r="S232" s="21"/>
      <c r="T232" s="21"/>
      <c r="U232" s="21"/>
      <c r="V232" s="21"/>
      <c r="W232" s="21"/>
      <c r="X232" s="21"/>
    </row>
    <row r="233" spans="1:24" hidden="1" outlineLevel="1" x14ac:dyDescent="0.25">
      <c r="A233" s="3"/>
      <c r="B233" s="18" t="s">
        <v>259</v>
      </c>
      <c r="C233" s="26">
        <v>3026</v>
      </c>
      <c r="D233" s="19">
        <v>8639.4</v>
      </c>
      <c r="E233" s="19">
        <v>809.944256</v>
      </c>
      <c r="F233" s="19">
        <v>1362.6690000000001</v>
      </c>
      <c r="G233" s="20">
        <v>127.75029856</v>
      </c>
      <c r="H233" s="20"/>
      <c r="I233" s="20"/>
      <c r="J233" s="20"/>
      <c r="K233" s="20"/>
      <c r="L233" s="21"/>
      <c r="M233" s="21"/>
      <c r="N233" s="21"/>
      <c r="O233" s="21"/>
      <c r="P233" s="21"/>
      <c r="Q233" s="21"/>
      <c r="R233" s="21"/>
      <c r="S233" s="21"/>
      <c r="T233" s="21"/>
      <c r="U233" s="21"/>
      <c r="V233" s="21"/>
      <c r="W233" s="21"/>
      <c r="X233" s="21"/>
    </row>
    <row r="234" spans="1:24" hidden="1" outlineLevel="1" x14ac:dyDescent="0.25">
      <c r="A234" s="3"/>
      <c r="B234" s="18" t="s">
        <v>260</v>
      </c>
      <c r="C234" s="26">
        <v>6960</v>
      </c>
      <c r="D234" s="19">
        <v>19871.148000000001</v>
      </c>
      <c r="E234" s="19">
        <v>1862.91534</v>
      </c>
      <c r="F234" s="19">
        <v>3134.2219799999998</v>
      </c>
      <c r="G234" s="20">
        <v>293.83255589999999</v>
      </c>
      <c r="H234" s="20"/>
      <c r="I234" s="20"/>
      <c r="J234" s="20"/>
      <c r="K234" s="20"/>
      <c r="L234" s="21"/>
      <c r="M234" s="21"/>
      <c r="N234" s="21"/>
      <c r="O234" s="21"/>
      <c r="P234" s="21"/>
      <c r="Q234" s="21"/>
      <c r="R234" s="21"/>
      <c r="S234" s="21"/>
      <c r="T234" s="21"/>
      <c r="U234" s="21"/>
      <c r="V234" s="21"/>
      <c r="W234" s="21"/>
      <c r="X234" s="21"/>
    </row>
    <row r="235" spans="1:24" hidden="1" outlineLevel="1" x14ac:dyDescent="0.25">
      <c r="A235" s="3"/>
      <c r="B235" s="18" t="s">
        <v>261</v>
      </c>
      <c r="C235" s="26">
        <v>2449</v>
      </c>
      <c r="D235" s="19">
        <v>6991.9520000000002</v>
      </c>
      <c r="E235" s="19">
        <v>655.48476400000004</v>
      </c>
      <c r="F235" s="19">
        <v>1102.82152</v>
      </c>
      <c r="G235" s="20">
        <v>103.38782414000001</v>
      </c>
      <c r="H235" s="20"/>
      <c r="I235" s="20"/>
      <c r="J235" s="20"/>
      <c r="K235" s="20"/>
      <c r="L235" s="21"/>
      <c r="M235" s="21"/>
      <c r="N235" s="21"/>
      <c r="O235" s="21"/>
      <c r="P235" s="21"/>
      <c r="Q235" s="21"/>
      <c r="R235" s="21"/>
      <c r="S235" s="21"/>
      <c r="T235" s="21"/>
      <c r="U235" s="21"/>
      <c r="V235" s="21"/>
      <c r="W235" s="21"/>
      <c r="X235" s="21"/>
    </row>
    <row r="236" spans="1:24" hidden="1" outlineLevel="1" x14ac:dyDescent="0.25">
      <c r="A236" s="3"/>
      <c r="B236" s="18" t="s">
        <v>262</v>
      </c>
      <c r="C236" s="26">
        <v>13612</v>
      </c>
      <c r="D236" s="19">
        <v>39753.845999999998</v>
      </c>
      <c r="E236" s="19">
        <v>3850.1337819999999</v>
      </c>
      <c r="F236" s="19">
        <v>6270.2657099999997</v>
      </c>
      <c r="G236" s="20">
        <v>607.27110106999999</v>
      </c>
      <c r="H236" s="20"/>
      <c r="I236" s="20"/>
      <c r="J236" s="20"/>
      <c r="K236" s="20"/>
      <c r="L236" s="21"/>
      <c r="M236" s="21"/>
      <c r="N236" s="21"/>
      <c r="O236" s="21"/>
      <c r="P236" s="21"/>
      <c r="Q236" s="21"/>
      <c r="R236" s="21"/>
      <c r="S236" s="21"/>
      <c r="T236" s="21"/>
      <c r="U236" s="21"/>
      <c r="V236" s="21"/>
      <c r="W236" s="21"/>
      <c r="X236" s="21"/>
    </row>
    <row r="237" spans="1:24" hidden="1" outlineLevel="1" x14ac:dyDescent="0.25">
      <c r="A237" s="3"/>
      <c r="B237" s="18" t="s">
        <v>263</v>
      </c>
      <c r="C237" s="26">
        <v>5535</v>
      </c>
      <c r="D237" s="19">
        <v>15802.655000000001</v>
      </c>
      <c r="E237" s="19">
        <v>1481.4886349999999</v>
      </c>
      <c r="F237" s="19">
        <v>2492.5096749999998</v>
      </c>
      <c r="G237" s="20">
        <v>233.67116197499999</v>
      </c>
      <c r="H237" s="20"/>
      <c r="I237" s="20"/>
      <c r="J237" s="20"/>
      <c r="K237" s="20"/>
      <c r="L237" s="21"/>
      <c r="M237" s="21"/>
      <c r="N237" s="21"/>
      <c r="O237" s="21"/>
      <c r="P237" s="21"/>
      <c r="Q237" s="21"/>
      <c r="R237" s="21"/>
      <c r="S237" s="21"/>
      <c r="T237" s="21"/>
      <c r="U237" s="21"/>
      <c r="V237" s="21"/>
      <c r="W237" s="21"/>
      <c r="X237" s="21"/>
    </row>
    <row r="238" spans="1:24" hidden="1" outlineLevel="1" x14ac:dyDescent="0.25">
      <c r="A238" s="3"/>
      <c r="B238" s="18" t="s">
        <v>264</v>
      </c>
      <c r="C238" s="26">
        <v>3430</v>
      </c>
      <c r="D238" s="19">
        <v>9781.8819999999996</v>
      </c>
      <c r="E238" s="19">
        <v>915.53605000000005</v>
      </c>
      <c r="F238" s="19">
        <v>1542.8695700000001</v>
      </c>
      <c r="G238" s="20">
        <v>144.40500424999999</v>
      </c>
      <c r="H238" s="20"/>
      <c r="I238" s="20"/>
      <c r="J238" s="20"/>
      <c r="K238" s="20"/>
      <c r="L238" s="21"/>
      <c r="M238" s="21"/>
      <c r="N238" s="21"/>
      <c r="O238" s="21"/>
      <c r="P238" s="21"/>
      <c r="Q238" s="21"/>
      <c r="R238" s="21"/>
      <c r="S238" s="21"/>
      <c r="T238" s="21"/>
      <c r="U238" s="21"/>
      <c r="V238" s="21"/>
      <c r="W238" s="21"/>
      <c r="X238" s="21"/>
    </row>
    <row r="239" spans="1:24" hidden="1" outlineLevel="1" x14ac:dyDescent="0.25">
      <c r="A239" s="3"/>
      <c r="B239" s="18" t="s">
        <v>265</v>
      </c>
      <c r="C239" s="26">
        <v>13341</v>
      </c>
      <c r="D239" s="19">
        <v>38820.177000000003</v>
      </c>
      <c r="E239" s="19">
        <v>3740.4799410000001</v>
      </c>
      <c r="F239" s="19">
        <v>6123.0006450000001</v>
      </c>
      <c r="G239" s="20">
        <v>589.97569978499996</v>
      </c>
      <c r="H239" s="20"/>
      <c r="I239" s="20"/>
      <c r="J239" s="20"/>
      <c r="K239" s="20"/>
      <c r="L239" s="21"/>
      <c r="M239" s="21"/>
      <c r="N239" s="21"/>
      <c r="O239" s="21"/>
      <c r="P239" s="21"/>
      <c r="Q239" s="21"/>
      <c r="R239" s="21"/>
      <c r="S239" s="21"/>
      <c r="T239" s="21"/>
      <c r="U239" s="21"/>
      <c r="V239" s="21"/>
      <c r="W239" s="21"/>
      <c r="X239" s="21"/>
    </row>
    <row r="240" spans="1:24" hidden="1" outlineLevel="1" x14ac:dyDescent="0.25">
      <c r="A240" s="3"/>
      <c r="B240" s="18" t="s">
        <v>266</v>
      </c>
      <c r="C240" s="26">
        <v>949</v>
      </c>
      <c r="D240" s="19">
        <v>2560.8764999999999</v>
      </c>
      <c r="E240" s="19">
        <v>236.5671945</v>
      </c>
      <c r="F240" s="19">
        <v>412.78890250000001</v>
      </c>
      <c r="G240" s="20">
        <v>38.132378732500001</v>
      </c>
      <c r="H240" s="20"/>
      <c r="I240" s="20"/>
      <c r="J240" s="20"/>
      <c r="K240" s="20"/>
      <c r="L240" s="21"/>
      <c r="M240" s="21"/>
      <c r="N240" s="21"/>
      <c r="O240" s="21"/>
      <c r="P240" s="21"/>
      <c r="Q240" s="21"/>
      <c r="R240" s="21"/>
      <c r="S240" s="21"/>
      <c r="T240" s="21"/>
      <c r="U240" s="21"/>
      <c r="V240" s="21"/>
      <c r="W240" s="21"/>
      <c r="X240" s="21"/>
    </row>
    <row r="241" spans="1:24" hidden="1" outlineLevel="1" x14ac:dyDescent="0.25">
      <c r="A241" s="3"/>
      <c r="B241" s="18" t="s">
        <v>267</v>
      </c>
      <c r="C241" s="26">
        <v>1130</v>
      </c>
      <c r="D241" s="19">
        <v>3217.6979999999999</v>
      </c>
      <c r="E241" s="19">
        <v>300.48160999999999</v>
      </c>
      <c r="F241" s="19">
        <v>507.51873000000001</v>
      </c>
      <c r="G241" s="20">
        <v>47.394144850000004</v>
      </c>
      <c r="H241" s="20"/>
      <c r="I241" s="20"/>
      <c r="J241" s="20"/>
      <c r="K241" s="20"/>
      <c r="L241" s="21"/>
      <c r="M241" s="21"/>
      <c r="N241" s="21"/>
      <c r="O241" s="21"/>
      <c r="P241" s="21"/>
      <c r="Q241" s="21"/>
      <c r="R241" s="21"/>
      <c r="S241" s="21"/>
      <c r="T241" s="21"/>
      <c r="U241" s="21"/>
      <c r="V241" s="21"/>
      <c r="W241" s="21"/>
      <c r="X241" s="21"/>
    </row>
    <row r="242" spans="1:24" hidden="1" outlineLevel="1" x14ac:dyDescent="0.25">
      <c r="A242" s="3"/>
      <c r="B242" s="18" t="s">
        <v>268</v>
      </c>
      <c r="C242" s="26">
        <v>4333</v>
      </c>
      <c r="D242" s="19">
        <v>12370.941000000001</v>
      </c>
      <c r="E242" s="19">
        <v>1159.7740329999999</v>
      </c>
      <c r="F242" s="19">
        <v>1951.2347850000001</v>
      </c>
      <c r="G242" s="20">
        <v>182.927995205</v>
      </c>
      <c r="H242" s="20"/>
      <c r="I242" s="20"/>
      <c r="J242" s="20"/>
      <c r="K242" s="20"/>
      <c r="L242" s="21"/>
      <c r="M242" s="21"/>
      <c r="N242" s="21"/>
      <c r="O242" s="21"/>
      <c r="P242" s="21"/>
      <c r="Q242" s="21"/>
      <c r="R242" s="21"/>
      <c r="S242" s="21"/>
      <c r="T242" s="21"/>
      <c r="U242" s="21"/>
      <c r="V242" s="21"/>
      <c r="W242" s="21"/>
      <c r="X242" s="21"/>
    </row>
    <row r="243" spans="1:24" hidden="1" outlineLevel="1" x14ac:dyDescent="0.25">
      <c r="A243" s="3"/>
      <c r="B243" s="18" t="s">
        <v>269</v>
      </c>
      <c r="C243" s="26">
        <v>4816</v>
      </c>
      <c r="D243" s="19">
        <v>13749.846</v>
      </c>
      <c r="E243" s="19">
        <v>1289.034406</v>
      </c>
      <c r="F243" s="19">
        <v>2168.7257100000002</v>
      </c>
      <c r="G243" s="20">
        <v>203.31588131000001</v>
      </c>
      <c r="H243" s="20"/>
      <c r="I243" s="20"/>
      <c r="J243" s="20"/>
      <c r="K243" s="20"/>
      <c r="L243" s="21"/>
      <c r="M243" s="21"/>
      <c r="N243" s="21"/>
      <c r="O243" s="21"/>
      <c r="P243" s="21"/>
      <c r="Q243" s="21"/>
      <c r="R243" s="21"/>
      <c r="S243" s="21"/>
      <c r="T243" s="21"/>
      <c r="U243" s="21"/>
      <c r="V243" s="21"/>
      <c r="W243" s="21"/>
      <c r="X243" s="21"/>
    </row>
    <row r="244" spans="1:24" hidden="1" outlineLevel="1" x14ac:dyDescent="0.25">
      <c r="A244" s="3"/>
      <c r="B244" s="18" t="s">
        <v>270</v>
      </c>
      <c r="C244" s="26">
        <v>6645</v>
      </c>
      <c r="D244" s="19">
        <v>18971.853999999999</v>
      </c>
      <c r="E244" s="19">
        <v>1778.61321</v>
      </c>
      <c r="F244" s="19">
        <v>2992.3787900000002</v>
      </c>
      <c r="G244" s="20">
        <v>280.53581085000002</v>
      </c>
      <c r="H244" s="20"/>
      <c r="I244" s="20"/>
      <c r="J244" s="20"/>
      <c r="K244" s="20"/>
      <c r="L244" s="21"/>
      <c r="M244" s="21"/>
      <c r="N244" s="21"/>
      <c r="O244" s="21"/>
      <c r="P244" s="21"/>
      <c r="Q244" s="21"/>
      <c r="R244" s="21"/>
      <c r="S244" s="21"/>
      <c r="T244" s="21"/>
      <c r="U244" s="21"/>
      <c r="V244" s="21"/>
      <c r="W244" s="21"/>
      <c r="X244" s="21"/>
    </row>
    <row r="245" spans="1:24" hidden="1" outlineLevel="1" x14ac:dyDescent="0.25">
      <c r="A245" s="3"/>
      <c r="B245" s="18" t="s">
        <v>271</v>
      </c>
      <c r="C245" s="26">
        <v>1819</v>
      </c>
      <c r="D245" s="19">
        <v>5142.3130000000001</v>
      </c>
      <c r="E245" s="19">
        <v>475.03366899999997</v>
      </c>
      <c r="F245" s="19">
        <v>811.08300499999996</v>
      </c>
      <c r="G245" s="20">
        <v>74.925765064999993</v>
      </c>
      <c r="H245" s="20"/>
      <c r="I245" s="20"/>
      <c r="J245" s="20"/>
      <c r="K245" s="20"/>
      <c r="L245" s="21"/>
      <c r="M245" s="21"/>
      <c r="N245" s="21"/>
      <c r="O245" s="21"/>
      <c r="P245" s="21"/>
      <c r="Q245" s="21"/>
      <c r="R245" s="21"/>
      <c r="S245" s="21"/>
      <c r="T245" s="21"/>
      <c r="U245" s="21"/>
      <c r="V245" s="21"/>
      <c r="W245" s="21"/>
      <c r="X245" s="21"/>
    </row>
    <row r="246" spans="1:24" hidden="1" outlineLevel="1" x14ac:dyDescent="0.25">
      <c r="A246" s="3"/>
      <c r="B246" s="18" t="s">
        <v>272</v>
      </c>
      <c r="C246" s="26">
        <v>19773</v>
      </c>
      <c r="D246" s="19">
        <v>58110.855000000003</v>
      </c>
      <c r="E246" s="19">
        <v>5677.1883630000002</v>
      </c>
      <c r="F246" s="19">
        <v>9165.6666750000004</v>
      </c>
      <c r="G246" s="20">
        <v>895.44743725499995</v>
      </c>
      <c r="H246" s="20"/>
      <c r="I246" s="20"/>
      <c r="J246" s="20"/>
      <c r="K246" s="20"/>
      <c r="L246" s="21"/>
      <c r="M246" s="21"/>
      <c r="N246" s="21"/>
      <c r="O246" s="21"/>
      <c r="P246" s="21"/>
      <c r="Q246" s="21"/>
      <c r="R246" s="21"/>
      <c r="S246" s="21"/>
      <c r="T246" s="21"/>
      <c r="U246" s="21"/>
      <c r="V246" s="21"/>
      <c r="W246" s="21"/>
      <c r="X246" s="21"/>
    </row>
    <row r="247" spans="1:24" hidden="1" outlineLevel="1" x14ac:dyDescent="0.25">
      <c r="A247" s="3"/>
      <c r="B247" s="18" t="s">
        <v>273</v>
      </c>
      <c r="C247" s="26">
        <v>1049</v>
      </c>
      <c r="D247" s="19">
        <v>2994.8820000000001</v>
      </c>
      <c r="E247" s="19">
        <v>280.76041400000003</v>
      </c>
      <c r="F247" s="19">
        <v>472.37457000000001</v>
      </c>
      <c r="G247" s="20">
        <v>44.283574389999998</v>
      </c>
      <c r="H247" s="20"/>
      <c r="I247" s="20"/>
      <c r="J247" s="20"/>
      <c r="K247" s="20"/>
      <c r="L247" s="44"/>
      <c r="M247" s="44"/>
      <c r="N247" s="44"/>
      <c r="O247" s="44"/>
      <c r="P247" s="44"/>
      <c r="Q247" s="44"/>
      <c r="R247" s="44"/>
      <c r="S247" s="44"/>
      <c r="T247" s="44"/>
      <c r="U247" s="44"/>
      <c r="V247" s="44"/>
      <c r="W247" s="44"/>
      <c r="X247" s="44"/>
    </row>
    <row r="248" spans="1:24" hidden="1" outlineLevel="1" x14ac:dyDescent="0.25">
      <c r="A248" s="3"/>
      <c r="B248" s="18" t="s">
        <v>274</v>
      </c>
      <c r="C248" s="26">
        <v>5009</v>
      </c>
      <c r="D248" s="19">
        <v>14300.88</v>
      </c>
      <c r="E248" s="19">
        <v>1340.6950039999999</v>
      </c>
      <c r="F248" s="19">
        <v>2255.6388000000002</v>
      </c>
      <c r="G248" s="20">
        <v>211.46416654000001</v>
      </c>
      <c r="H248" s="20"/>
      <c r="I248" s="20"/>
      <c r="J248" s="20"/>
      <c r="K248" s="20"/>
      <c r="L248" s="44"/>
      <c r="M248" s="44"/>
      <c r="N248" s="44"/>
      <c r="O248" s="44"/>
      <c r="P248" s="44"/>
      <c r="Q248" s="44"/>
      <c r="R248" s="44"/>
      <c r="S248" s="44"/>
      <c r="T248" s="44"/>
      <c r="U248" s="44"/>
      <c r="V248" s="44"/>
      <c r="W248" s="44"/>
      <c r="X248" s="44"/>
    </row>
    <row r="249" spans="1:24" hidden="1" outlineLevel="1" x14ac:dyDescent="0.25">
      <c r="A249" s="3"/>
      <c r="B249" s="18" t="s">
        <v>275</v>
      </c>
      <c r="C249" s="26">
        <v>7654</v>
      </c>
      <c r="D249" s="19">
        <v>22009.988000000001</v>
      </c>
      <c r="E249" s="19">
        <v>2085.2058040000002</v>
      </c>
      <c r="F249" s="19">
        <v>3471.5753800000002</v>
      </c>
      <c r="G249" s="20">
        <v>328.89382454000003</v>
      </c>
      <c r="H249" s="20"/>
      <c r="I249" s="20"/>
      <c r="J249" s="20"/>
      <c r="K249" s="20"/>
      <c r="L249" s="44"/>
      <c r="M249" s="44"/>
      <c r="N249" s="44"/>
      <c r="O249" s="44"/>
      <c r="P249" s="44"/>
      <c r="Q249" s="44"/>
      <c r="R249" s="44"/>
      <c r="S249" s="44"/>
      <c r="T249" s="44"/>
      <c r="U249" s="44"/>
      <c r="V249" s="44"/>
      <c r="W249" s="44"/>
      <c r="X249" s="44"/>
    </row>
    <row r="250" spans="1:24" hidden="1" outlineLevel="1" x14ac:dyDescent="0.25">
      <c r="A250" s="3"/>
      <c r="B250" s="18" t="s">
        <v>276</v>
      </c>
      <c r="C250" s="26">
        <v>4150</v>
      </c>
      <c r="D250" s="19">
        <v>11778.052</v>
      </c>
      <c r="E250" s="19">
        <v>1094.45182</v>
      </c>
      <c r="F250" s="19">
        <v>1857.72002</v>
      </c>
      <c r="G250" s="20">
        <v>172.62490070000001</v>
      </c>
      <c r="H250" s="20"/>
      <c r="I250" s="20"/>
      <c r="J250" s="20"/>
      <c r="K250" s="20"/>
      <c r="L250" s="44"/>
      <c r="M250" s="44"/>
      <c r="N250" s="44"/>
      <c r="O250" s="44"/>
      <c r="P250" s="44"/>
      <c r="Q250" s="44"/>
      <c r="R250" s="44"/>
      <c r="S250" s="44"/>
      <c r="T250" s="44"/>
      <c r="U250" s="44"/>
      <c r="V250" s="44"/>
      <c r="W250" s="44"/>
      <c r="X250" s="44"/>
    </row>
    <row r="251" spans="1:24" s="17" customFormat="1" ht="84.75" customHeight="1" collapsed="1" x14ac:dyDescent="0.25">
      <c r="A251" s="12">
        <v>22</v>
      </c>
      <c r="B251" s="12" t="s">
        <v>277</v>
      </c>
      <c r="C251" s="12">
        <v>18627</v>
      </c>
      <c r="D251" s="13">
        <v>55351.703500000003</v>
      </c>
      <c r="E251" s="13">
        <v>5337.0111754999998</v>
      </c>
      <c r="F251" s="13">
        <v>8765.1555974999992</v>
      </c>
      <c r="G251" s="14">
        <v>845.01585871750001</v>
      </c>
      <c r="H251" s="45" t="s">
        <v>278</v>
      </c>
      <c r="I251" s="45" t="s">
        <v>279</v>
      </c>
      <c r="J251" s="45" t="s">
        <v>280</v>
      </c>
      <c r="K251" s="45" t="s">
        <v>281</v>
      </c>
      <c r="L251" s="16"/>
      <c r="M251" s="16"/>
      <c r="N251" s="16"/>
      <c r="O251" s="9" t="s">
        <v>54</v>
      </c>
      <c r="P251" s="9" t="s">
        <v>55</v>
      </c>
      <c r="Q251" s="9" t="s">
        <v>56</v>
      </c>
      <c r="R251" s="9"/>
      <c r="S251" s="9"/>
      <c r="T251" s="9"/>
      <c r="U251" s="9" t="s">
        <v>23</v>
      </c>
      <c r="V251" s="9" t="s">
        <v>57</v>
      </c>
      <c r="W251" s="15" t="s">
        <v>25</v>
      </c>
      <c r="X251" s="16" t="s">
        <v>58</v>
      </c>
    </row>
    <row r="252" spans="1:24" hidden="1" outlineLevel="1" x14ac:dyDescent="0.25">
      <c r="A252" s="25"/>
      <c r="B252" s="18" t="s">
        <v>282</v>
      </c>
      <c r="C252" s="26">
        <v>321</v>
      </c>
      <c r="D252" s="19">
        <v>867.28949999999998</v>
      </c>
      <c r="E252" s="19">
        <v>80.267575500000007</v>
      </c>
      <c r="F252" s="19">
        <v>139.79880750000001</v>
      </c>
      <c r="G252" s="20">
        <v>12.9383687175</v>
      </c>
      <c r="H252" s="20"/>
      <c r="I252" s="20"/>
      <c r="J252" s="20"/>
      <c r="K252" s="20"/>
      <c r="L252" s="44"/>
      <c r="M252" s="44"/>
      <c r="N252" s="44"/>
      <c r="O252" s="44"/>
      <c r="P252" s="44"/>
      <c r="Q252" s="44"/>
      <c r="R252" s="44"/>
      <c r="S252" s="44"/>
      <c r="T252" s="44"/>
      <c r="U252" s="44"/>
      <c r="V252" s="44"/>
      <c r="W252" s="44"/>
      <c r="X252" s="44"/>
    </row>
    <row r="253" spans="1:24" hidden="1" outlineLevel="1" x14ac:dyDescent="0.25">
      <c r="A253" s="3"/>
      <c r="B253" s="18" t="s">
        <v>283</v>
      </c>
      <c r="C253" s="26">
        <v>592</v>
      </c>
      <c r="D253" s="19">
        <v>1601.0820000000001</v>
      </c>
      <c r="E253" s="19">
        <v>148.40250599999999</v>
      </c>
      <c r="F253" s="19">
        <v>258.07916999999998</v>
      </c>
      <c r="G253" s="20">
        <v>23.921070610000001</v>
      </c>
      <c r="H253" s="20"/>
      <c r="I253" s="20"/>
      <c r="J253" s="20"/>
      <c r="K253" s="20"/>
      <c r="L253" s="44"/>
      <c r="M253" s="44"/>
      <c r="N253" s="44"/>
      <c r="O253" s="44"/>
      <c r="P253" s="44"/>
      <c r="Q253" s="44"/>
      <c r="R253" s="44"/>
      <c r="S253" s="44"/>
      <c r="T253" s="44"/>
      <c r="U253" s="44"/>
      <c r="V253" s="44"/>
      <c r="W253" s="44"/>
      <c r="X253" s="44"/>
    </row>
    <row r="254" spans="1:24" hidden="1" outlineLevel="1" x14ac:dyDescent="0.25">
      <c r="A254" s="3"/>
      <c r="B254" s="18" t="s">
        <v>284</v>
      </c>
      <c r="C254" s="26">
        <v>1916</v>
      </c>
      <c r="D254" s="19">
        <v>5520.5039999999999</v>
      </c>
      <c r="E254" s="19">
        <v>524.49293599999999</v>
      </c>
      <c r="F254" s="19">
        <v>870.73404000000005</v>
      </c>
      <c r="G254" s="20">
        <v>82.726840359999997</v>
      </c>
      <c r="H254" s="20"/>
      <c r="I254" s="20"/>
      <c r="J254" s="20"/>
      <c r="K254" s="20"/>
      <c r="L254" s="44"/>
      <c r="M254" s="44"/>
      <c r="N254" s="44"/>
      <c r="O254" s="44"/>
      <c r="P254" s="44"/>
      <c r="Q254" s="44"/>
      <c r="R254" s="44"/>
      <c r="S254" s="44"/>
      <c r="T254" s="44"/>
      <c r="U254" s="44"/>
      <c r="V254" s="44"/>
      <c r="W254" s="44"/>
      <c r="X254" s="44"/>
    </row>
    <row r="255" spans="1:24" hidden="1" outlineLevel="1" x14ac:dyDescent="0.25">
      <c r="A255" s="3"/>
      <c r="B255" s="18" t="s">
        <v>74</v>
      </c>
      <c r="C255" s="26">
        <v>736</v>
      </c>
      <c r="D255" s="19">
        <v>2005.731</v>
      </c>
      <c r="E255" s="19">
        <v>188.02692300000001</v>
      </c>
      <c r="F255" s="19">
        <v>323.30473499999999</v>
      </c>
      <c r="G255" s="20">
        <v>30.308149255</v>
      </c>
      <c r="H255" s="20"/>
      <c r="I255" s="20"/>
      <c r="J255" s="20"/>
      <c r="K255" s="20"/>
      <c r="L255" s="44"/>
      <c r="M255" s="44"/>
      <c r="N255" s="44"/>
      <c r="O255" s="44"/>
      <c r="P255" s="44"/>
      <c r="Q255" s="44"/>
      <c r="R255" s="44"/>
      <c r="S255" s="44"/>
      <c r="T255" s="44"/>
      <c r="U255" s="44"/>
      <c r="V255" s="44"/>
      <c r="W255" s="44"/>
      <c r="X255" s="44"/>
    </row>
    <row r="256" spans="1:24" hidden="1" outlineLevel="1" x14ac:dyDescent="0.25">
      <c r="A256" s="3"/>
      <c r="B256" s="18" t="s">
        <v>285</v>
      </c>
      <c r="C256" s="26">
        <v>504</v>
      </c>
      <c r="D256" s="19">
        <v>1365.9345000000001</v>
      </c>
      <c r="E256" s="19">
        <v>127.00431450000001</v>
      </c>
      <c r="F256" s="19">
        <v>220.17563250000001</v>
      </c>
      <c r="G256" s="20">
        <v>20.471885932500001</v>
      </c>
      <c r="H256" s="20"/>
      <c r="I256" s="20"/>
      <c r="J256" s="20"/>
      <c r="K256" s="20"/>
      <c r="L256" s="44"/>
      <c r="M256" s="44"/>
      <c r="N256" s="44"/>
      <c r="O256" s="44"/>
      <c r="P256" s="44"/>
      <c r="Q256" s="44"/>
      <c r="R256" s="44"/>
      <c r="S256" s="44"/>
      <c r="T256" s="44"/>
      <c r="U256" s="44"/>
      <c r="V256" s="44"/>
      <c r="W256" s="44"/>
      <c r="X256" s="44"/>
    </row>
    <row r="257" spans="1:24" hidden="1" outlineLevel="1" x14ac:dyDescent="0.25">
      <c r="A257" s="3"/>
      <c r="B257" s="18" t="s">
        <v>286</v>
      </c>
      <c r="C257" s="26">
        <v>65</v>
      </c>
      <c r="D257" s="19">
        <v>175.4025</v>
      </c>
      <c r="E257" s="19">
        <v>16.203232499999999</v>
      </c>
      <c r="F257" s="19">
        <v>28.2732125</v>
      </c>
      <c r="G257" s="20">
        <v>2.6118067625000001</v>
      </c>
      <c r="H257" s="20"/>
      <c r="I257" s="20"/>
      <c r="J257" s="20"/>
      <c r="K257" s="20"/>
      <c r="L257" s="44"/>
      <c r="M257" s="44"/>
      <c r="N257" s="44"/>
      <c r="O257" s="44"/>
      <c r="P257" s="44"/>
      <c r="Q257" s="44"/>
      <c r="R257" s="44"/>
      <c r="S257" s="44"/>
      <c r="T257" s="44"/>
      <c r="U257" s="44"/>
      <c r="V257" s="44"/>
      <c r="W257" s="44"/>
      <c r="X257" s="44"/>
    </row>
    <row r="258" spans="1:24" hidden="1" outlineLevel="1" x14ac:dyDescent="0.25">
      <c r="A258" s="3"/>
      <c r="B258" s="18" t="s">
        <v>287</v>
      </c>
      <c r="C258" s="18">
        <v>740</v>
      </c>
      <c r="D258" s="19">
        <v>2005.8150000000001</v>
      </c>
      <c r="E258" s="19">
        <v>186.53869499999999</v>
      </c>
      <c r="F258" s="19">
        <v>323.31827500000003</v>
      </c>
      <c r="G258" s="20">
        <v>30.068261074999999</v>
      </c>
      <c r="H258" s="20"/>
      <c r="I258" s="20"/>
      <c r="J258" s="20"/>
      <c r="K258" s="20"/>
      <c r="L258" s="44"/>
      <c r="M258" s="44"/>
      <c r="N258" s="44"/>
      <c r="O258" s="44"/>
      <c r="P258" s="44"/>
      <c r="Q258" s="44"/>
      <c r="R258" s="44"/>
      <c r="S258" s="44"/>
      <c r="T258" s="44"/>
      <c r="U258" s="44"/>
      <c r="V258" s="44"/>
      <c r="W258" s="44"/>
      <c r="X258" s="44"/>
    </row>
    <row r="259" spans="1:24" hidden="1" outlineLevel="1" x14ac:dyDescent="0.25">
      <c r="A259" s="3"/>
      <c r="B259" s="18" t="s">
        <v>288</v>
      </c>
      <c r="C259" s="26">
        <v>2981</v>
      </c>
      <c r="D259" s="19">
        <v>8706.1039999999994</v>
      </c>
      <c r="E259" s="19">
        <v>843.19307600000002</v>
      </c>
      <c r="F259" s="19">
        <v>1373.19004</v>
      </c>
      <c r="G259" s="20">
        <v>132.99454426</v>
      </c>
      <c r="H259" s="20"/>
      <c r="I259" s="20"/>
      <c r="J259" s="20"/>
      <c r="K259" s="20"/>
      <c r="L259" s="44"/>
      <c r="M259" s="44"/>
      <c r="N259" s="44"/>
      <c r="O259" s="44"/>
      <c r="P259" s="44"/>
      <c r="Q259" s="44"/>
      <c r="R259" s="44"/>
      <c r="S259" s="44"/>
      <c r="T259" s="44"/>
      <c r="U259" s="44"/>
      <c r="V259" s="44"/>
      <c r="W259" s="44"/>
      <c r="X259" s="44"/>
    </row>
    <row r="260" spans="1:24" hidden="1" outlineLevel="1" x14ac:dyDescent="0.25">
      <c r="A260" s="3"/>
      <c r="B260" s="18" t="s">
        <v>289</v>
      </c>
      <c r="C260" s="26">
        <v>194</v>
      </c>
      <c r="D260" s="19">
        <v>523.50900000000001</v>
      </c>
      <c r="E260" s="19">
        <v>48.360416999999998</v>
      </c>
      <c r="F260" s="19">
        <v>84.384664999999998</v>
      </c>
      <c r="G260" s="20">
        <v>7.7952386450000004</v>
      </c>
      <c r="H260" s="20"/>
      <c r="I260" s="20"/>
      <c r="J260" s="20"/>
      <c r="K260" s="20"/>
      <c r="L260" s="44"/>
      <c r="M260" s="44"/>
      <c r="N260" s="44"/>
      <c r="O260" s="44"/>
      <c r="P260" s="44"/>
      <c r="Q260" s="44"/>
      <c r="R260" s="44"/>
      <c r="S260" s="44"/>
      <c r="T260" s="44"/>
      <c r="U260" s="44"/>
      <c r="V260" s="44"/>
      <c r="W260" s="44"/>
      <c r="X260" s="44"/>
    </row>
    <row r="261" spans="1:24" hidden="1" outlineLevel="1" x14ac:dyDescent="0.25">
      <c r="A261" s="3"/>
      <c r="B261" s="18" t="s">
        <v>290</v>
      </c>
      <c r="C261" s="26">
        <v>5384</v>
      </c>
      <c r="D261" s="19">
        <v>16089.37</v>
      </c>
      <c r="E261" s="19">
        <v>1607.6501539999999</v>
      </c>
      <c r="F261" s="19">
        <v>2537.73245</v>
      </c>
      <c r="G261" s="20">
        <v>253.57027428999999</v>
      </c>
      <c r="H261" s="20"/>
      <c r="I261" s="20"/>
      <c r="J261" s="20"/>
      <c r="K261" s="20"/>
      <c r="L261" s="44"/>
      <c r="M261" s="44"/>
      <c r="N261" s="44"/>
      <c r="O261" s="44"/>
      <c r="P261" s="44"/>
      <c r="Q261" s="44"/>
      <c r="R261" s="44"/>
      <c r="S261" s="44"/>
      <c r="T261" s="44"/>
      <c r="U261" s="44"/>
      <c r="V261" s="44"/>
      <c r="W261" s="44"/>
      <c r="X261" s="44"/>
    </row>
    <row r="262" spans="1:24" hidden="1" outlineLevel="1" x14ac:dyDescent="0.25">
      <c r="A262" s="3"/>
      <c r="B262" s="18" t="s">
        <v>291</v>
      </c>
      <c r="C262" s="26">
        <v>5204</v>
      </c>
      <c r="D262" s="19">
        <v>15021.192999999999</v>
      </c>
      <c r="E262" s="19">
        <v>1430.8485290000001</v>
      </c>
      <c r="F262" s="19">
        <v>2369.2518049999999</v>
      </c>
      <c r="G262" s="20">
        <v>225.683836165</v>
      </c>
      <c r="H262" s="20"/>
      <c r="I262" s="20"/>
      <c r="J262" s="20"/>
      <c r="K262" s="20"/>
      <c r="L262" s="44"/>
      <c r="M262" s="44"/>
      <c r="N262" s="44"/>
      <c r="O262" s="44"/>
      <c r="P262" s="44"/>
      <c r="Q262" s="44"/>
      <c r="R262" s="44"/>
      <c r="S262" s="44"/>
      <c r="T262" s="44"/>
      <c r="U262" s="44"/>
      <c r="V262" s="44"/>
      <c r="W262" s="44"/>
      <c r="X262" s="44"/>
    </row>
    <row r="263" spans="1:24" hidden="1" outlineLevel="1" x14ac:dyDescent="0.25">
      <c r="A263" s="3"/>
      <c r="B263" s="18" t="s">
        <v>292</v>
      </c>
      <c r="C263" s="26">
        <v>200</v>
      </c>
      <c r="D263" s="19">
        <v>539.70000000000005</v>
      </c>
      <c r="E263" s="19">
        <v>49.856099999999998</v>
      </c>
      <c r="F263" s="19">
        <v>86.994500000000002</v>
      </c>
      <c r="G263" s="20">
        <v>8.0363284999999998</v>
      </c>
      <c r="H263" s="20"/>
      <c r="I263" s="20"/>
      <c r="J263" s="20"/>
      <c r="K263" s="20"/>
      <c r="L263" s="44"/>
      <c r="M263" s="44"/>
      <c r="N263" s="44"/>
      <c r="O263" s="44"/>
      <c r="P263" s="44"/>
      <c r="Q263" s="44"/>
      <c r="R263" s="44"/>
      <c r="S263" s="44"/>
      <c r="T263" s="44"/>
      <c r="U263" s="44"/>
      <c r="V263" s="44"/>
      <c r="W263" s="44"/>
      <c r="X263" s="44"/>
    </row>
    <row r="264" spans="1:24" hidden="1" outlineLevel="1" x14ac:dyDescent="0.25">
      <c r="A264" s="3"/>
      <c r="B264" s="18" t="s">
        <v>293</v>
      </c>
      <c r="C264" s="26">
        <v>344</v>
      </c>
      <c r="D264" s="19">
        <v>930.06899999999996</v>
      </c>
      <c r="E264" s="19">
        <v>86.166717000000006</v>
      </c>
      <c r="F264" s="19">
        <v>149.91826499999999</v>
      </c>
      <c r="G264" s="20">
        <v>13.889254145000001</v>
      </c>
      <c r="H264" s="20"/>
      <c r="I264" s="20"/>
      <c r="J264" s="20"/>
      <c r="K264" s="20"/>
      <c r="L264" s="44"/>
      <c r="M264" s="44"/>
      <c r="N264" s="44"/>
      <c r="O264" s="44"/>
      <c r="P264" s="44"/>
      <c r="Q264" s="44"/>
      <c r="R264" s="44"/>
      <c r="S264" s="44"/>
      <c r="T264" s="44"/>
      <c r="U264" s="44"/>
      <c r="V264" s="44"/>
      <c r="W264" s="44"/>
      <c r="X264" s="44"/>
    </row>
    <row r="265" spans="1:24" s="17" customFormat="1" ht="90.75" customHeight="1" collapsed="1" x14ac:dyDescent="0.25">
      <c r="A265" s="12">
        <v>23</v>
      </c>
      <c r="B265" s="28" t="s">
        <v>294</v>
      </c>
      <c r="C265" s="12">
        <v>19350</v>
      </c>
      <c r="D265" s="13">
        <v>55501.513500000001</v>
      </c>
      <c r="E265" s="13">
        <v>5151.6665995000003</v>
      </c>
      <c r="F265" s="13">
        <v>8796.3718475000005</v>
      </c>
      <c r="G265" s="14">
        <v>816.46306975749997</v>
      </c>
      <c r="H265" s="14"/>
      <c r="I265" s="14"/>
      <c r="J265" s="14"/>
      <c r="K265" s="14"/>
      <c r="L265" s="9" t="s">
        <v>49</v>
      </c>
      <c r="M265" s="22" t="s">
        <v>50</v>
      </c>
      <c r="N265" s="9" t="s">
        <v>51</v>
      </c>
      <c r="O265" s="9" t="s">
        <v>19</v>
      </c>
      <c r="P265" s="9" t="s">
        <v>20</v>
      </c>
      <c r="Q265" s="9" t="s">
        <v>21</v>
      </c>
      <c r="R265" s="9" t="s">
        <v>22</v>
      </c>
      <c r="S265" s="9" t="s">
        <v>20</v>
      </c>
      <c r="T265" s="9" t="s">
        <v>21</v>
      </c>
      <c r="U265" s="9" t="s">
        <v>23</v>
      </c>
      <c r="V265" s="9" t="s">
        <v>24</v>
      </c>
      <c r="W265" s="15" t="s">
        <v>25</v>
      </c>
      <c r="X265" s="16" t="s">
        <v>26</v>
      </c>
    </row>
    <row r="266" spans="1:24" hidden="1" outlineLevel="1" x14ac:dyDescent="0.25">
      <c r="A266" s="25"/>
      <c r="B266" s="18" t="s">
        <v>295</v>
      </c>
      <c r="C266" s="26">
        <v>1148</v>
      </c>
      <c r="D266" s="19">
        <v>3245.3960000000002</v>
      </c>
      <c r="E266" s="19">
        <v>299.80134800000002</v>
      </c>
      <c r="F266" s="19">
        <v>511.88745999999998</v>
      </c>
      <c r="G266" s="20">
        <v>47.286848980000002</v>
      </c>
      <c r="H266" s="20"/>
      <c r="I266" s="20"/>
      <c r="J266" s="20"/>
      <c r="K266" s="20"/>
      <c r="L266" s="44"/>
      <c r="M266" s="44"/>
      <c r="N266" s="44"/>
      <c r="O266" s="44"/>
      <c r="P266" s="44"/>
      <c r="Q266" s="44"/>
      <c r="R266" s="44"/>
      <c r="S266" s="44"/>
      <c r="T266" s="44"/>
      <c r="U266" s="44"/>
      <c r="V266" s="44"/>
      <c r="W266" s="44"/>
      <c r="X266" s="44"/>
    </row>
    <row r="267" spans="1:24" hidden="1" outlineLevel="1" x14ac:dyDescent="0.25">
      <c r="A267" s="3"/>
      <c r="B267" s="18" t="s">
        <v>296</v>
      </c>
      <c r="C267" s="26">
        <v>848</v>
      </c>
      <c r="D267" s="19">
        <v>2288.328</v>
      </c>
      <c r="E267" s="19">
        <v>211.38986399999999</v>
      </c>
      <c r="F267" s="19">
        <v>368.85667999999998</v>
      </c>
      <c r="G267" s="20">
        <v>34.074032840000001</v>
      </c>
      <c r="H267" s="20"/>
      <c r="I267" s="20"/>
      <c r="J267" s="20"/>
      <c r="K267" s="20"/>
      <c r="L267" s="44"/>
      <c r="M267" s="44"/>
      <c r="N267" s="44"/>
      <c r="O267" s="44"/>
      <c r="P267" s="44"/>
      <c r="Q267" s="44"/>
      <c r="R267" s="44"/>
      <c r="S267" s="44"/>
      <c r="T267" s="44"/>
      <c r="U267" s="44"/>
      <c r="V267" s="44"/>
      <c r="W267" s="44"/>
      <c r="X267" s="44"/>
    </row>
    <row r="268" spans="1:24" hidden="1" outlineLevel="1" x14ac:dyDescent="0.25">
      <c r="A268" s="3"/>
      <c r="B268" s="18" t="s">
        <v>297</v>
      </c>
      <c r="C268" s="26">
        <v>1672</v>
      </c>
      <c r="D268" s="19">
        <v>4726.7439999999997</v>
      </c>
      <c r="E268" s="19">
        <v>436.64447200000001</v>
      </c>
      <c r="F268" s="19">
        <v>745.53643999999997</v>
      </c>
      <c r="G268" s="20">
        <v>68.870741719999998</v>
      </c>
      <c r="H268" s="20"/>
      <c r="I268" s="20"/>
      <c r="J268" s="20"/>
      <c r="K268" s="20"/>
      <c r="L268" s="44"/>
      <c r="M268" s="44"/>
      <c r="N268" s="44"/>
      <c r="O268" s="44"/>
      <c r="P268" s="44"/>
      <c r="Q268" s="44"/>
      <c r="R268" s="44"/>
      <c r="S268" s="44"/>
      <c r="T268" s="44"/>
      <c r="U268" s="44"/>
      <c r="V268" s="44"/>
      <c r="W268" s="44"/>
      <c r="X268" s="44"/>
    </row>
    <row r="269" spans="1:24" hidden="1" outlineLevel="1" x14ac:dyDescent="0.25">
      <c r="A269" s="3"/>
      <c r="B269" s="18" t="s">
        <v>298</v>
      </c>
      <c r="C269" s="26">
        <v>2135</v>
      </c>
      <c r="D269" s="19">
        <v>6035.6450000000004</v>
      </c>
      <c r="E269" s="19">
        <v>557.55738499999995</v>
      </c>
      <c r="F269" s="19">
        <v>951.98582499999998</v>
      </c>
      <c r="G269" s="20">
        <v>87.942005725000001</v>
      </c>
      <c r="H269" s="20"/>
      <c r="I269" s="20"/>
      <c r="J269" s="20"/>
      <c r="K269" s="20"/>
      <c r="L269" s="44"/>
      <c r="M269" s="44"/>
      <c r="N269" s="44"/>
      <c r="O269" s="44"/>
      <c r="P269" s="44"/>
      <c r="Q269" s="44"/>
      <c r="R269" s="44"/>
      <c r="S269" s="44"/>
      <c r="T269" s="44"/>
      <c r="U269" s="44"/>
      <c r="V269" s="44"/>
      <c r="W269" s="44"/>
      <c r="X269" s="44"/>
    </row>
    <row r="270" spans="1:24" hidden="1" outlineLevel="1" x14ac:dyDescent="0.25">
      <c r="A270" s="3"/>
      <c r="B270" s="18" t="s">
        <v>299</v>
      </c>
      <c r="C270" s="26">
        <v>890</v>
      </c>
      <c r="D270" s="19">
        <v>2401.665</v>
      </c>
      <c r="E270" s="19">
        <v>221.859645</v>
      </c>
      <c r="F270" s="19">
        <v>387.12552499999998</v>
      </c>
      <c r="G270" s="20">
        <v>35.761661824999997</v>
      </c>
      <c r="H270" s="20"/>
      <c r="I270" s="20"/>
      <c r="J270" s="20"/>
      <c r="K270" s="20"/>
      <c r="L270" s="44"/>
      <c r="M270" s="44"/>
      <c r="N270" s="44"/>
      <c r="O270" s="44"/>
      <c r="P270" s="44"/>
      <c r="Q270" s="44"/>
      <c r="R270" s="44"/>
      <c r="S270" s="44"/>
      <c r="T270" s="44"/>
      <c r="U270" s="44"/>
      <c r="V270" s="44"/>
      <c r="W270" s="44"/>
      <c r="X270" s="44"/>
    </row>
    <row r="271" spans="1:24" hidden="1" outlineLevel="1" x14ac:dyDescent="0.25">
      <c r="A271" s="3"/>
      <c r="B271" s="18" t="s">
        <v>300</v>
      </c>
      <c r="C271" s="26">
        <v>913</v>
      </c>
      <c r="D271" s="19">
        <v>2463.7305000000001</v>
      </c>
      <c r="E271" s="19">
        <v>227.5930965</v>
      </c>
      <c r="F271" s="19">
        <v>397.12989249999998</v>
      </c>
      <c r="G271" s="20">
        <v>36.685839602500003</v>
      </c>
      <c r="H271" s="20"/>
      <c r="I271" s="20"/>
      <c r="J271" s="20"/>
      <c r="K271" s="20"/>
      <c r="L271" s="44"/>
      <c r="M271" s="44"/>
      <c r="N271" s="44"/>
      <c r="O271" s="44"/>
      <c r="P271" s="44"/>
      <c r="Q271" s="44"/>
      <c r="R271" s="44"/>
      <c r="S271" s="44"/>
      <c r="T271" s="44"/>
      <c r="U271" s="44"/>
      <c r="V271" s="44"/>
      <c r="W271" s="44"/>
      <c r="X271" s="44"/>
    </row>
    <row r="272" spans="1:24" hidden="1" outlineLevel="1" x14ac:dyDescent="0.25">
      <c r="A272" s="3"/>
      <c r="B272" s="18" t="s">
        <v>301</v>
      </c>
      <c r="C272" s="26">
        <v>342</v>
      </c>
      <c r="D272" s="19">
        <v>922.88699999999994</v>
      </c>
      <c r="E272" s="19">
        <v>85.253930999999994</v>
      </c>
      <c r="F272" s="19">
        <v>148.760595</v>
      </c>
      <c r="G272" s="20">
        <v>13.742121735</v>
      </c>
      <c r="H272" s="20"/>
      <c r="I272" s="20"/>
      <c r="J272" s="20"/>
      <c r="K272" s="20"/>
      <c r="L272" s="44"/>
      <c r="M272" s="44"/>
      <c r="N272" s="44"/>
      <c r="O272" s="44"/>
      <c r="P272" s="44"/>
      <c r="Q272" s="44"/>
      <c r="R272" s="44"/>
      <c r="S272" s="44"/>
      <c r="T272" s="44"/>
      <c r="U272" s="44"/>
      <c r="V272" s="44"/>
      <c r="W272" s="44"/>
      <c r="X272" s="44"/>
    </row>
    <row r="273" spans="1:24" hidden="1" outlineLevel="1" x14ac:dyDescent="0.25">
      <c r="A273" s="3"/>
      <c r="B273" s="18" t="s">
        <v>302</v>
      </c>
      <c r="C273" s="26">
        <v>366</v>
      </c>
      <c r="D273" s="19">
        <v>987.65099999999995</v>
      </c>
      <c r="E273" s="19">
        <v>91.236662999999993</v>
      </c>
      <c r="F273" s="19">
        <v>159.19993500000001</v>
      </c>
      <c r="G273" s="20">
        <v>14.706481155000001</v>
      </c>
      <c r="H273" s="20"/>
      <c r="I273" s="20"/>
      <c r="J273" s="20"/>
      <c r="K273" s="20"/>
      <c r="L273" s="44"/>
      <c r="M273" s="44"/>
      <c r="N273" s="44"/>
      <c r="O273" s="44"/>
      <c r="P273" s="44"/>
      <c r="Q273" s="44"/>
      <c r="R273" s="44"/>
      <c r="S273" s="44"/>
      <c r="T273" s="44"/>
      <c r="U273" s="44"/>
      <c r="V273" s="44"/>
      <c r="W273" s="44"/>
      <c r="X273" s="44"/>
    </row>
    <row r="274" spans="1:24" hidden="1" outlineLevel="1" x14ac:dyDescent="0.25">
      <c r="A274" s="3"/>
      <c r="B274" s="18" t="s">
        <v>303</v>
      </c>
      <c r="C274" s="26">
        <v>589</v>
      </c>
      <c r="D274" s="19">
        <v>1589.4165</v>
      </c>
      <c r="E274" s="19">
        <v>146.82621449999999</v>
      </c>
      <c r="F274" s="19">
        <v>256.1988025</v>
      </c>
      <c r="G274" s="20">
        <v>23.666987432500001</v>
      </c>
      <c r="H274" s="20"/>
      <c r="I274" s="20"/>
      <c r="J274" s="20"/>
      <c r="K274" s="20"/>
      <c r="L274" s="44"/>
      <c r="M274" s="44"/>
      <c r="N274" s="44"/>
      <c r="O274" s="44"/>
      <c r="P274" s="44"/>
      <c r="Q274" s="44"/>
      <c r="R274" s="44"/>
      <c r="S274" s="44"/>
      <c r="T274" s="44"/>
      <c r="U274" s="44"/>
      <c r="V274" s="44"/>
      <c r="W274" s="44"/>
      <c r="X274" s="44"/>
    </row>
    <row r="275" spans="1:24" hidden="1" outlineLevel="1" x14ac:dyDescent="0.25">
      <c r="A275" s="3"/>
      <c r="B275" s="18" t="s">
        <v>304</v>
      </c>
      <c r="C275" s="26">
        <v>1405</v>
      </c>
      <c r="D275" s="19">
        <v>3971.9349999999999</v>
      </c>
      <c r="E275" s="19">
        <v>366.91715499999998</v>
      </c>
      <c r="F275" s="19">
        <v>626.48247500000002</v>
      </c>
      <c r="G275" s="20">
        <v>57.872842175000002</v>
      </c>
      <c r="H275" s="20"/>
      <c r="I275" s="20"/>
      <c r="J275" s="20"/>
      <c r="K275" s="20"/>
      <c r="L275" s="44"/>
      <c r="M275" s="44"/>
      <c r="N275" s="44"/>
      <c r="O275" s="44"/>
      <c r="P275" s="44"/>
      <c r="Q275" s="44"/>
      <c r="R275" s="44"/>
      <c r="S275" s="44"/>
      <c r="T275" s="44"/>
      <c r="U275" s="44"/>
      <c r="V275" s="44"/>
      <c r="W275" s="44"/>
      <c r="X275" s="44"/>
    </row>
    <row r="276" spans="1:24" hidden="1" outlineLevel="1" x14ac:dyDescent="0.25">
      <c r="A276" s="3"/>
      <c r="B276" s="18" t="s">
        <v>305</v>
      </c>
      <c r="C276" s="26">
        <v>575</v>
      </c>
      <c r="D276" s="19">
        <v>1551.6375</v>
      </c>
      <c r="E276" s="19">
        <v>143.3362875</v>
      </c>
      <c r="F276" s="19">
        <v>250.10918749999999</v>
      </c>
      <c r="G276" s="20">
        <v>23.1044444375</v>
      </c>
      <c r="H276" s="20"/>
      <c r="I276" s="20"/>
      <c r="J276" s="20"/>
      <c r="K276" s="20"/>
      <c r="L276" s="44"/>
      <c r="M276" s="44"/>
      <c r="N276" s="44"/>
      <c r="O276" s="44"/>
      <c r="P276" s="44"/>
      <c r="Q276" s="44"/>
      <c r="R276" s="44"/>
      <c r="S276" s="44"/>
      <c r="T276" s="44"/>
      <c r="U276" s="44"/>
      <c r="V276" s="44"/>
      <c r="W276" s="44"/>
      <c r="X276" s="44"/>
    </row>
    <row r="277" spans="1:24" hidden="1" outlineLevel="1" x14ac:dyDescent="0.25">
      <c r="A277" s="3"/>
      <c r="B277" s="18" t="s">
        <v>306</v>
      </c>
      <c r="C277" s="26">
        <v>1549</v>
      </c>
      <c r="D277" s="19">
        <v>4379.0230000000001</v>
      </c>
      <c r="E277" s="19">
        <v>404.522899</v>
      </c>
      <c r="F277" s="19">
        <v>690.69135500000004</v>
      </c>
      <c r="G277" s="20">
        <v>63.804293614999999</v>
      </c>
      <c r="H277" s="20"/>
      <c r="I277" s="20"/>
      <c r="J277" s="20"/>
      <c r="K277" s="20"/>
      <c r="L277" s="44"/>
      <c r="M277" s="44"/>
      <c r="N277" s="44"/>
      <c r="O277" s="44"/>
      <c r="P277" s="44"/>
      <c r="Q277" s="44"/>
      <c r="R277" s="44"/>
      <c r="S277" s="44"/>
      <c r="T277" s="44"/>
      <c r="U277" s="44"/>
      <c r="V277" s="44"/>
      <c r="W277" s="44"/>
      <c r="X277" s="44"/>
    </row>
    <row r="278" spans="1:24" hidden="1" outlineLevel="1" x14ac:dyDescent="0.25">
      <c r="A278" s="3"/>
      <c r="B278" s="18" t="s">
        <v>307</v>
      </c>
      <c r="C278" s="26">
        <v>6273</v>
      </c>
      <c r="D278" s="19">
        <v>17909.738000000001</v>
      </c>
      <c r="E278" s="19">
        <v>1679.0349180000001</v>
      </c>
      <c r="F278" s="19">
        <v>2824.8541300000002</v>
      </c>
      <c r="G278" s="20">
        <v>264.82959842999998</v>
      </c>
      <c r="H278" s="20"/>
      <c r="I278" s="20"/>
      <c r="J278" s="20"/>
      <c r="K278" s="20"/>
      <c r="L278" s="44"/>
      <c r="M278" s="44"/>
      <c r="N278" s="44"/>
      <c r="O278" s="44"/>
      <c r="P278" s="44"/>
      <c r="Q278" s="44"/>
      <c r="R278" s="44"/>
      <c r="S278" s="44"/>
      <c r="T278" s="44"/>
      <c r="U278" s="44"/>
      <c r="V278" s="44"/>
      <c r="W278" s="44"/>
      <c r="X278" s="44"/>
    </row>
    <row r="279" spans="1:24" hidden="1" outlineLevel="1" x14ac:dyDescent="0.25">
      <c r="A279" s="3"/>
      <c r="B279" s="18" t="s">
        <v>308</v>
      </c>
      <c r="C279" s="26">
        <v>1071</v>
      </c>
      <c r="D279" s="19">
        <v>3027.7170000000001</v>
      </c>
      <c r="E279" s="19">
        <v>279.69272100000001</v>
      </c>
      <c r="F279" s="19">
        <v>477.55354499999999</v>
      </c>
      <c r="G279" s="20">
        <v>44.115170085000003</v>
      </c>
      <c r="H279" s="20"/>
      <c r="I279" s="20"/>
      <c r="J279" s="20"/>
      <c r="K279" s="20"/>
      <c r="L279" s="44"/>
      <c r="M279" s="44"/>
      <c r="N279" s="44"/>
      <c r="O279" s="44"/>
      <c r="P279" s="44"/>
      <c r="Q279" s="44"/>
      <c r="R279" s="44"/>
      <c r="S279" s="44"/>
      <c r="T279" s="44"/>
      <c r="U279" s="44"/>
      <c r="V279" s="44"/>
      <c r="W279" s="44"/>
      <c r="X279" s="44"/>
    </row>
    <row r="280" spans="1:24" s="17" customFormat="1" ht="92.25" customHeight="1" collapsed="1" x14ac:dyDescent="0.25">
      <c r="A280" s="12">
        <v>24</v>
      </c>
      <c r="B280" s="12" t="s">
        <v>309</v>
      </c>
      <c r="C280" s="12">
        <v>11012</v>
      </c>
      <c r="D280" s="13">
        <v>30556.286499999998</v>
      </c>
      <c r="E280" s="13">
        <v>2836.9469045000001</v>
      </c>
      <c r="F280" s="13">
        <v>4848.8203524999999</v>
      </c>
      <c r="G280" s="14">
        <v>450.1669188825</v>
      </c>
      <c r="H280" s="14"/>
      <c r="I280" s="14"/>
      <c r="J280" s="14"/>
      <c r="K280" s="14"/>
      <c r="L280" s="9" t="s">
        <v>49</v>
      </c>
      <c r="M280" s="22" t="s">
        <v>50</v>
      </c>
      <c r="N280" s="9" t="s">
        <v>51</v>
      </c>
      <c r="O280" s="9" t="s">
        <v>19</v>
      </c>
      <c r="P280" s="9" t="s">
        <v>20</v>
      </c>
      <c r="Q280" s="9" t="s">
        <v>21</v>
      </c>
      <c r="R280" s="9" t="s">
        <v>22</v>
      </c>
      <c r="S280" s="9" t="s">
        <v>20</v>
      </c>
      <c r="T280" s="9" t="s">
        <v>21</v>
      </c>
      <c r="U280" s="9" t="s">
        <v>23</v>
      </c>
      <c r="V280" s="9" t="s">
        <v>24</v>
      </c>
      <c r="W280" s="15" t="s">
        <v>25</v>
      </c>
      <c r="X280" s="16" t="s">
        <v>26</v>
      </c>
    </row>
    <row r="281" spans="1:24" hidden="1" outlineLevel="1" x14ac:dyDescent="0.25">
      <c r="A281" s="25"/>
      <c r="B281" s="18" t="s">
        <v>310</v>
      </c>
      <c r="C281" s="26">
        <v>316</v>
      </c>
      <c r="D281" s="19">
        <v>852.726</v>
      </c>
      <c r="E281" s="19">
        <v>78.772638000000001</v>
      </c>
      <c r="F281" s="19">
        <v>137.45131000000001</v>
      </c>
      <c r="G281" s="20">
        <v>12.69739903</v>
      </c>
      <c r="H281" s="20"/>
      <c r="I281" s="20"/>
      <c r="J281" s="20"/>
      <c r="K281" s="20"/>
      <c r="L281" s="44"/>
      <c r="M281" s="44"/>
      <c r="N281" s="44"/>
      <c r="O281" s="44"/>
      <c r="P281" s="44"/>
      <c r="Q281" s="44"/>
      <c r="R281" s="44"/>
      <c r="S281" s="44"/>
      <c r="T281" s="44"/>
      <c r="U281" s="44"/>
      <c r="V281" s="44"/>
      <c r="W281" s="44"/>
      <c r="X281" s="44"/>
    </row>
    <row r="282" spans="1:24" hidden="1" outlineLevel="1" x14ac:dyDescent="0.25">
      <c r="A282" s="3"/>
      <c r="B282" s="18" t="s">
        <v>311</v>
      </c>
      <c r="C282" s="26">
        <v>460</v>
      </c>
      <c r="D282" s="19">
        <v>1241.31</v>
      </c>
      <c r="E282" s="19">
        <v>114.66903000000001</v>
      </c>
      <c r="F282" s="19">
        <v>200.08734999999999</v>
      </c>
      <c r="G282" s="20">
        <v>18.483555549999998</v>
      </c>
      <c r="H282" s="20"/>
      <c r="I282" s="20"/>
      <c r="J282" s="20"/>
      <c r="K282" s="20"/>
      <c r="L282" s="44"/>
      <c r="M282" s="44"/>
      <c r="N282" s="44"/>
      <c r="O282" s="44"/>
      <c r="P282" s="44"/>
      <c r="Q282" s="44"/>
      <c r="R282" s="44"/>
      <c r="S282" s="44"/>
      <c r="T282" s="44"/>
      <c r="U282" s="44"/>
      <c r="V282" s="44"/>
      <c r="W282" s="44"/>
      <c r="X282" s="44"/>
    </row>
    <row r="283" spans="1:24" hidden="1" outlineLevel="1" x14ac:dyDescent="0.25">
      <c r="A283" s="3"/>
      <c r="B283" s="18" t="s">
        <v>312</v>
      </c>
      <c r="C283" s="26">
        <v>455</v>
      </c>
      <c r="D283" s="19">
        <v>1227.8175000000001</v>
      </c>
      <c r="E283" s="19">
        <v>113.4226275</v>
      </c>
      <c r="F283" s="19">
        <v>197.9124875</v>
      </c>
      <c r="G283" s="20">
        <v>18.282647337499998</v>
      </c>
      <c r="H283" s="20"/>
      <c r="I283" s="20"/>
      <c r="J283" s="20"/>
      <c r="K283" s="20"/>
      <c r="L283" s="44"/>
      <c r="M283" s="44"/>
      <c r="N283" s="44"/>
      <c r="O283" s="44"/>
      <c r="P283" s="44"/>
      <c r="Q283" s="44"/>
      <c r="R283" s="44"/>
      <c r="S283" s="44"/>
      <c r="T283" s="44"/>
      <c r="U283" s="44"/>
      <c r="V283" s="44"/>
      <c r="W283" s="44"/>
      <c r="X283" s="44"/>
    </row>
    <row r="284" spans="1:24" hidden="1" outlineLevel="1" x14ac:dyDescent="0.25">
      <c r="A284" s="3"/>
      <c r="B284" s="18" t="s">
        <v>313</v>
      </c>
      <c r="C284" s="26">
        <v>475</v>
      </c>
      <c r="D284" s="19">
        <v>1281.7874999999999</v>
      </c>
      <c r="E284" s="19">
        <v>118.4082375</v>
      </c>
      <c r="F284" s="19">
        <v>206.61193750000001</v>
      </c>
      <c r="G284" s="20">
        <v>19.086280187500002</v>
      </c>
      <c r="H284" s="20"/>
      <c r="I284" s="20"/>
      <c r="J284" s="20"/>
      <c r="K284" s="20"/>
      <c r="L284" s="44"/>
      <c r="M284" s="44"/>
      <c r="N284" s="44"/>
      <c r="O284" s="44"/>
      <c r="P284" s="44"/>
      <c r="Q284" s="44"/>
      <c r="R284" s="44"/>
      <c r="S284" s="44"/>
      <c r="T284" s="44"/>
      <c r="U284" s="44"/>
      <c r="V284" s="44"/>
      <c r="W284" s="44"/>
      <c r="X284" s="44"/>
    </row>
    <row r="285" spans="1:24" hidden="1" outlineLevel="1" x14ac:dyDescent="0.25">
      <c r="A285" s="3"/>
      <c r="B285" s="18" t="s">
        <v>314</v>
      </c>
      <c r="C285" s="26">
        <v>317</v>
      </c>
      <c r="D285" s="19">
        <v>855.42449999999997</v>
      </c>
      <c r="E285" s="19">
        <v>79.021918499999998</v>
      </c>
      <c r="F285" s="19">
        <v>137.88628249999999</v>
      </c>
      <c r="G285" s="20">
        <v>12.7375806725</v>
      </c>
      <c r="H285" s="20"/>
      <c r="I285" s="20"/>
      <c r="J285" s="20"/>
      <c r="K285" s="20"/>
      <c r="L285" s="44"/>
      <c r="M285" s="44"/>
      <c r="N285" s="44"/>
      <c r="O285" s="44"/>
      <c r="P285" s="44"/>
      <c r="Q285" s="44"/>
      <c r="R285" s="44"/>
      <c r="S285" s="44"/>
      <c r="T285" s="44"/>
      <c r="U285" s="44"/>
      <c r="V285" s="44"/>
      <c r="W285" s="44"/>
      <c r="X285" s="44"/>
    </row>
    <row r="286" spans="1:24" hidden="1" outlineLevel="1" x14ac:dyDescent="0.25">
      <c r="A286" s="3"/>
      <c r="B286" s="18" t="s">
        <v>315</v>
      </c>
      <c r="C286" s="26">
        <v>1418</v>
      </c>
      <c r="D286" s="19">
        <v>4008.6860000000001</v>
      </c>
      <c r="E286" s="19">
        <v>370.312118</v>
      </c>
      <c r="F286" s="19">
        <v>632.27910999999995</v>
      </c>
      <c r="G286" s="20">
        <v>58.408320430000003</v>
      </c>
      <c r="H286" s="20"/>
      <c r="I286" s="20"/>
      <c r="J286" s="20"/>
      <c r="K286" s="20"/>
      <c r="L286" s="44"/>
      <c r="M286" s="44"/>
      <c r="N286" s="44"/>
      <c r="O286" s="44"/>
      <c r="P286" s="44"/>
      <c r="Q286" s="44"/>
      <c r="R286" s="44"/>
      <c r="S286" s="44"/>
      <c r="T286" s="44"/>
      <c r="U286" s="44"/>
      <c r="V286" s="44"/>
      <c r="W286" s="44"/>
      <c r="X286" s="44"/>
    </row>
    <row r="287" spans="1:24" hidden="1" outlineLevel="1" x14ac:dyDescent="0.25">
      <c r="A287" s="3"/>
      <c r="B287" s="18" t="s">
        <v>316</v>
      </c>
      <c r="C287" s="26">
        <v>677</v>
      </c>
      <c r="D287" s="19">
        <v>1826.8844999999999</v>
      </c>
      <c r="E287" s="19">
        <v>168.76289850000001</v>
      </c>
      <c r="F287" s="19">
        <v>294.4763825</v>
      </c>
      <c r="G287" s="20">
        <v>27.202971972499999</v>
      </c>
      <c r="H287" s="20"/>
      <c r="I287" s="20"/>
      <c r="J287" s="20"/>
      <c r="K287" s="20"/>
      <c r="L287" s="44"/>
      <c r="M287" s="44"/>
      <c r="N287" s="44"/>
      <c r="O287" s="44"/>
      <c r="P287" s="44"/>
      <c r="Q287" s="44"/>
      <c r="R287" s="44"/>
      <c r="S287" s="44"/>
      <c r="T287" s="44"/>
      <c r="U287" s="44"/>
      <c r="V287" s="44"/>
      <c r="W287" s="44"/>
      <c r="X287" s="44"/>
    </row>
    <row r="288" spans="1:24" hidden="1" outlineLevel="1" x14ac:dyDescent="0.25">
      <c r="A288" s="3"/>
      <c r="B288" s="18" t="s">
        <v>317</v>
      </c>
      <c r="C288" s="26">
        <v>1107</v>
      </c>
      <c r="D288" s="19">
        <v>3131.172</v>
      </c>
      <c r="E288" s="19">
        <v>289.484712</v>
      </c>
      <c r="F288" s="19">
        <v>493.87121999999999</v>
      </c>
      <c r="G288" s="20">
        <v>45.65963412</v>
      </c>
      <c r="H288" s="20"/>
      <c r="I288" s="20"/>
      <c r="J288" s="20"/>
      <c r="K288" s="20"/>
      <c r="L288" s="44"/>
      <c r="M288" s="44"/>
      <c r="N288" s="44"/>
      <c r="O288" s="44"/>
      <c r="P288" s="44"/>
      <c r="Q288" s="44"/>
      <c r="R288" s="44"/>
      <c r="S288" s="44"/>
      <c r="T288" s="44"/>
      <c r="U288" s="44"/>
      <c r="V288" s="44"/>
      <c r="W288" s="44"/>
      <c r="X288" s="44"/>
    </row>
    <row r="289" spans="1:24" hidden="1" outlineLevel="1" x14ac:dyDescent="0.25">
      <c r="A289" s="3"/>
      <c r="B289" s="18" t="s">
        <v>318</v>
      </c>
      <c r="C289" s="26">
        <v>431</v>
      </c>
      <c r="D289" s="19">
        <v>1163.0535</v>
      </c>
      <c r="E289" s="19">
        <v>107.43989550000001</v>
      </c>
      <c r="F289" s="19">
        <v>187.47314750000001</v>
      </c>
      <c r="G289" s="20">
        <v>17.318287917500001</v>
      </c>
      <c r="H289" s="20"/>
      <c r="I289" s="20"/>
      <c r="J289" s="20"/>
      <c r="K289" s="20"/>
      <c r="L289" s="44"/>
      <c r="M289" s="44"/>
      <c r="N289" s="44"/>
      <c r="O289" s="44"/>
      <c r="P289" s="44"/>
      <c r="Q289" s="44"/>
      <c r="R289" s="44"/>
      <c r="S289" s="44"/>
      <c r="T289" s="44"/>
      <c r="U289" s="44"/>
      <c r="V289" s="44"/>
      <c r="W289" s="44"/>
      <c r="X289" s="44"/>
    </row>
    <row r="290" spans="1:24" hidden="1" outlineLevel="1" x14ac:dyDescent="0.25">
      <c r="A290" s="3"/>
      <c r="B290" s="18" t="s">
        <v>319</v>
      </c>
      <c r="C290" s="26">
        <v>5259</v>
      </c>
      <c r="D290" s="19">
        <v>14967.424999999999</v>
      </c>
      <c r="E290" s="19">
        <v>1396.6528290000001</v>
      </c>
      <c r="F290" s="19">
        <v>2360.7711250000002</v>
      </c>
      <c r="G290" s="20">
        <v>220.290241665</v>
      </c>
      <c r="H290" s="20"/>
      <c r="I290" s="20"/>
      <c r="J290" s="20"/>
      <c r="K290" s="20"/>
      <c r="L290" s="44"/>
      <c r="M290" s="44"/>
      <c r="N290" s="44"/>
      <c r="O290" s="44"/>
      <c r="P290" s="44"/>
      <c r="Q290" s="44"/>
      <c r="R290" s="44"/>
      <c r="S290" s="44"/>
      <c r="T290" s="44"/>
      <c r="U290" s="44"/>
      <c r="V290" s="44"/>
      <c r="W290" s="44"/>
      <c r="X290" s="44"/>
    </row>
    <row r="291" spans="1:24" s="17" customFormat="1" ht="88.5" customHeight="1" collapsed="1" x14ac:dyDescent="0.25">
      <c r="A291" s="12">
        <v>25</v>
      </c>
      <c r="B291" s="12" t="s">
        <v>320</v>
      </c>
      <c r="C291" s="12">
        <v>15949</v>
      </c>
      <c r="D291" s="13">
        <v>39160.256500000003</v>
      </c>
      <c r="E291" s="13">
        <v>3637.4846785</v>
      </c>
      <c r="F291" s="13">
        <v>6221.7978025000002</v>
      </c>
      <c r="G291" s="14">
        <v>577.91121047249999</v>
      </c>
      <c r="H291" s="14"/>
      <c r="I291" s="14"/>
      <c r="J291" s="14"/>
      <c r="K291" s="14"/>
      <c r="L291" s="9" t="s">
        <v>49</v>
      </c>
      <c r="M291" s="22" t="s">
        <v>50</v>
      </c>
      <c r="N291" s="9" t="s">
        <v>51</v>
      </c>
      <c r="O291" s="9" t="s">
        <v>19</v>
      </c>
      <c r="P291" s="9" t="s">
        <v>20</v>
      </c>
      <c r="Q291" s="9" t="s">
        <v>21</v>
      </c>
      <c r="R291" s="9" t="s">
        <v>22</v>
      </c>
      <c r="S291" s="9" t="s">
        <v>20</v>
      </c>
      <c r="T291" s="9" t="s">
        <v>21</v>
      </c>
      <c r="U291" s="9" t="s">
        <v>23</v>
      </c>
      <c r="V291" s="9" t="s">
        <v>24</v>
      </c>
      <c r="W291" s="15" t="s">
        <v>25</v>
      </c>
      <c r="X291" s="16" t="s">
        <v>26</v>
      </c>
    </row>
    <row r="292" spans="1:24" hidden="1" outlineLevel="1" x14ac:dyDescent="0.25">
      <c r="A292" s="25"/>
      <c r="B292" s="18" t="s">
        <v>321</v>
      </c>
      <c r="C292" s="26">
        <v>1101</v>
      </c>
      <c r="D292" s="19">
        <v>3113.0880000000002</v>
      </c>
      <c r="E292" s="19">
        <v>287.65743600000002</v>
      </c>
      <c r="F292" s="19">
        <v>491.01888000000002</v>
      </c>
      <c r="G292" s="20">
        <v>45.371422860000003</v>
      </c>
      <c r="H292" s="20"/>
      <c r="I292" s="20"/>
      <c r="J292" s="20"/>
      <c r="K292" s="20"/>
      <c r="L292" s="44"/>
      <c r="M292" s="44"/>
      <c r="N292" s="44"/>
      <c r="O292" s="44"/>
      <c r="P292" s="44"/>
      <c r="Q292" s="44"/>
      <c r="R292" s="44"/>
      <c r="S292" s="44"/>
      <c r="T292" s="44"/>
      <c r="U292" s="44"/>
      <c r="V292" s="44"/>
      <c r="W292" s="44"/>
      <c r="X292" s="44"/>
    </row>
    <row r="293" spans="1:24" hidden="1" outlineLevel="1" x14ac:dyDescent="0.25">
      <c r="A293" s="3"/>
      <c r="B293" s="18" t="s">
        <v>322</v>
      </c>
      <c r="C293" s="26">
        <v>1195</v>
      </c>
      <c r="D293" s="19">
        <v>3402.3879999999999</v>
      </c>
      <c r="E293" s="19">
        <v>317.67340000000002</v>
      </c>
      <c r="F293" s="19">
        <v>536.64937999999995</v>
      </c>
      <c r="G293" s="20">
        <v>50.105758999999999</v>
      </c>
      <c r="H293" s="20"/>
      <c r="I293" s="20"/>
      <c r="J293" s="20"/>
      <c r="K293" s="20"/>
      <c r="L293" s="44"/>
      <c r="M293" s="44"/>
      <c r="N293" s="44"/>
      <c r="O293" s="44"/>
      <c r="P293" s="44"/>
      <c r="Q293" s="44"/>
      <c r="R293" s="44"/>
      <c r="S293" s="44"/>
      <c r="T293" s="44"/>
      <c r="U293" s="44"/>
      <c r="V293" s="44"/>
      <c r="W293" s="44"/>
      <c r="X293" s="44"/>
    </row>
    <row r="294" spans="1:24" hidden="1" outlineLevel="1" x14ac:dyDescent="0.25">
      <c r="A294" s="3"/>
      <c r="B294" s="18" t="s">
        <v>323</v>
      </c>
      <c r="C294" s="26">
        <v>655</v>
      </c>
      <c r="D294" s="19">
        <v>1767.5174999999999</v>
      </c>
      <c r="E294" s="19">
        <v>163.2787275</v>
      </c>
      <c r="F294" s="19">
        <v>284.90698750000001</v>
      </c>
      <c r="G294" s="20">
        <v>26.318975837499998</v>
      </c>
      <c r="H294" s="20"/>
      <c r="I294" s="20"/>
      <c r="J294" s="20"/>
      <c r="K294" s="20"/>
      <c r="L294" s="44"/>
      <c r="M294" s="44"/>
      <c r="N294" s="44"/>
      <c r="O294" s="44"/>
      <c r="P294" s="44"/>
      <c r="Q294" s="44"/>
      <c r="R294" s="44"/>
      <c r="S294" s="44"/>
      <c r="T294" s="44"/>
      <c r="U294" s="44"/>
      <c r="V294" s="44"/>
      <c r="W294" s="44"/>
      <c r="X294" s="44"/>
    </row>
    <row r="295" spans="1:24" hidden="1" outlineLevel="1" x14ac:dyDescent="0.25">
      <c r="A295" s="3"/>
      <c r="B295" s="18" t="s">
        <v>324</v>
      </c>
      <c r="C295" s="26">
        <v>1046</v>
      </c>
      <c r="D295" s="19">
        <v>2963.0259999999998</v>
      </c>
      <c r="E295" s="19">
        <v>274.55258600000002</v>
      </c>
      <c r="F295" s="19">
        <v>467.35001</v>
      </c>
      <c r="G295" s="20">
        <v>43.304430609999997</v>
      </c>
      <c r="H295" s="20"/>
      <c r="I295" s="20"/>
      <c r="J295" s="20"/>
      <c r="K295" s="20"/>
      <c r="L295" s="44"/>
      <c r="M295" s="44"/>
      <c r="N295" s="44"/>
      <c r="O295" s="44"/>
      <c r="P295" s="44"/>
      <c r="Q295" s="44"/>
      <c r="R295" s="44"/>
      <c r="S295" s="44"/>
      <c r="T295" s="44"/>
      <c r="U295" s="44"/>
      <c r="V295" s="44"/>
      <c r="W295" s="44"/>
      <c r="X295" s="44"/>
    </row>
    <row r="296" spans="1:24" hidden="1" outlineLevel="1" x14ac:dyDescent="0.25">
      <c r="A296" s="3"/>
      <c r="B296" s="18" t="s">
        <v>74</v>
      </c>
      <c r="C296" s="26">
        <v>542</v>
      </c>
      <c r="D296" s="19">
        <v>1462.587</v>
      </c>
      <c r="E296" s="19">
        <v>135.11003099999999</v>
      </c>
      <c r="F296" s="19">
        <v>235.75509500000001</v>
      </c>
      <c r="G296" s="20">
        <v>21.778450235000001</v>
      </c>
      <c r="H296" s="20"/>
      <c r="I296" s="20"/>
      <c r="J296" s="20"/>
      <c r="K296" s="20"/>
      <c r="L296" s="44"/>
      <c r="M296" s="44"/>
      <c r="N296" s="44"/>
      <c r="O296" s="44"/>
      <c r="P296" s="44"/>
      <c r="Q296" s="44"/>
      <c r="R296" s="44"/>
      <c r="S296" s="44"/>
      <c r="T296" s="44"/>
      <c r="U296" s="44"/>
      <c r="V296" s="44"/>
      <c r="W296" s="44"/>
      <c r="X296" s="44"/>
    </row>
    <row r="297" spans="1:24" hidden="1" outlineLevel="1" x14ac:dyDescent="0.25">
      <c r="A297" s="3"/>
      <c r="B297" s="18" t="s">
        <v>325</v>
      </c>
      <c r="C297" s="26">
        <v>525</v>
      </c>
      <c r="D297" s="19">
        <v>1427.4224999999999</v>
      </c>
      <c r="E297" s="19">
        <v>133.35761249999999</v>
      </c>
      <c r="F297" s="19">
        <v>230.08691250000001</v>
      </c>
      <c r="G297" s="20">
        <v>21.4959770625</v>
      </c>
      <c r="H297" s="20"/>
      <c r="I297" s="20"/>
      <c r="J297" s="20"/>
      <c r="K297" s="20"/>
      <c r="L297" s="44"/>
      <c r="M297" s="44"/>
      <c r="N297" s="44"/>
      <c r="O297" s="44"/>
      <c r="P297" s="44"/>
      <c r="Q297" s="44"/>
      <c r="R297" s="44"/>
      <c r="S297" s="44"/>
      <c r="T297" s="44"/>
      <c r="U297" s="44"/>
      <c r="V297" s="44"/>
      <c r="W297" s="44"/>
      <c r="X297" s="44"/>
    </row>
    <row r="298" spans="1:24" hidden="1" outlineLevel="1" x14ac:dyDescent="0.25">
      <c r="A298" s="3"/>
      <c r="B298" s="18" t="s">
        <v>326</v>
      </c>
      <c r="C298" s="26">
        <v>1739</v>
      </c>
      <c r="D298" s="19">
        <v>4959.3500000000004</v>
      </c>
      <c r="E298" s="19">
        <v>464.16583400000002</v>
      </c>
      <c r="F298" s="19">
        <v>782.22474999999997</v>
      </c>
      <c r="G298" s="20">
        <v>73.211611090000005</v>
      </c>
      <c r="H298" s="20"/>
      <c r="I298" s="20"/>
      <c r="J298" s="20"/>
      <c r="K298" s="20"/>
      <c r="L298" s="44"/>
      <c r="M298" s="44"/>
      <c r="N298" s="44"/>
      <c r="O298" s="44"/>
      <c r="P298" s="44"/>
      <c r="Q298" s="44"/>
      <c r="R298" s="44"/>
      <c r="S298" s="44"/>
      <c r="T298" s="44"/>
      <c r="U298" s="44"/>
      <c r="V298" s="44"/>
      <c r="W298" s="44"/>
      <c r="X298" s="44"/>
    </row>
    <row r="299" spans="1:24" hidden="1" outlineLevel="1" x14ac:dyDescent="0.25">
      <c r="A299" s="3"/>
      <c r="B299" s="18" t="s">
        <v>327</v>
      </c>
      <c r="C299" s="26">
        <v>563</v>
      </c>
      <c r="D299" s="19">
        <v>1522.1115</v>
      </c>
      <c r="E299" s="19">
        <v>141.00768149999999</v>
      </c>
      <c r="F299" s="19">
        <v>245.34987749999999</v>
      </c>
      <c r="G299" s="20">
        <v>22.729095327500001</v>
      </c>
      <c r="H299" s="20"/>
      <c r="I299" s="20"/>
      <c r="J299" s="20"/>
      <c r="K299" s="20"/>
      <c r="L299" s="44"/>
      <c r="M299" s="44"/>
      <c r="N299" s="44"/>
      <c r="O299" s="44"/>
      <c r="P299" s="44"/>
      <c r="Q299" s="44"/>
      <c r="R299" s="44"/>
      <c r="S299" s="44"/>
      <c r="T299" s="44"/>
      <c r="U299" s="44"/>
      <c r="V299" s="44"/>
      <c r="W299" s="44"/>
      <c r="X299" s="44"/>
    </row>
    <row r="300" spans="1:24" hidden="1" outlineLevel="1" x14ac:dyDescent="0.25">
      <c r="A300" s="3"/>
      <c r="B300" s="18" t="s">
        <v>328</v>
      </c>
      <c r="C300" s="26">
        <v>822</v>
      </c>
      <c r="D300" s="19">
        <v>2218.1669999999999</v>
      </c>
      <c r="E300" s="19">
        <v>204.90857099999999</v>
      </c>
      <c r="F300" s="19">
        <v>357.54739499999999</v>
      </c>
      <c r="G300" s="20">
        <v>33.029310135000003</v>
      </c>
      <c r="H300" s="20"/>
      <c r="I300" s="20"/>
      <c r="J300" s="20"/>
      <c r="K300" s="20"/>
      <c r="L300" s="44"/>
      <c r="M300" s="44"/>
      <c r="N300" s="44"/>
      <c r="O300" s="44"/>
      <c r="P300" s="44"/>
      <c r="Q300" s="44"/>
      <c r="R300" s="44"/>
      <c r="S300" s="44"/>
      <c r="T300" s="44"/>
      <c r="U300" s="44"/>
      <c r="V300" s="44"/>
      <c r="W300" s="44"/>
      <c r="X300" s="44"/>
    </row>
    <row r="301" spans="1:24" hidden="1" outlineLevel="1" x14ac:dyDescent="0.25">
      <c r="A301" s="3"/>
      <c r="B301" s="18" t="s">
        <v>329</v>
      </c>
      <c r="C301" s="26">
        <v>1597</v>
      </c>
      <c r="D301" s="19">
        <v>4527.8090000000002</v>
      </c>
      <c r="E301" s="19">
        <v>420.095797</v>
      </c>
      <c r="F301" s="19">
        <v>714.15896499999997</v>
      </c>
      <c r="G301" s="20">
        <v>66.260564345000006</v>
      </c>
      <c r="H301" s="20"/>
      <c r="I301" s="20"/>
      <c r="J301" s="20"/>
      <c r="K301" s="20"/>
      <c r="L301" s="44"/>
      <c r="M301" s="44"/>
      <c r="N301" s="44"/>
      <c r="O301" s="44"/>
      <c r="P301" s="44"/>
      <c r="Q301" s="44"/>
      <c r="R301" s="44"/>
      <c r="S301" s="44"/>
      <c r="T301" s="44"/>
      <c r="U301" s="44"/>
      <c r="V301" s="44"/>
      <c r="W301" s="44"/>
      <c r="X301" s="44"/>
    </row>
    <row r="302" spans="1:24" hidden="1" outlineLevel="1" x14ac:dyDescent="0.25">
      <c r="A302" s="3"/>
      <c r="B302" s="18" t="s">
        <v>330</v>
      </c>
      <c r="C302" s="26">
        <v>1484</v>
      </c>
      <c r="D302" s="19">
        <v>4218.2690000000002</v>
      </c>
      <c r="E302" s="19">
        <v>392.88566900000001</v>
      </c>
      <c r="F302" s="19">
        <v>665.33606499999996</v>
      </c>
      <c r="G302" s="20">
        <v>61.968785064999999</v>
      </c>
      <c r="H302" s="20"/>
      <c r="I302" s="20"/>
      <c r="J302" s="20"/>
      <c r="K302" s="20"/>
      <c r="L302" s="44"/>
      <c r="M302" s="44"/>
      <c r="N302" s="44"/>
      <c r="O302" s="44"/>
      <c r="P302" s="44"/>
      <c r="Q302" s="44"/>
      <c r="R302" s="44"/>
      <c r="S302" s="44"/>
      <c r="T302" s="44"/>
      <c r="U302" s="44"/>
      <c r="V302" s="44"/>
      <c r="W302" s="44"/>
      <c r="X302" s="44"/>
    </row>
    <row r="303" spans="1:24" hidden="1" outlineLevel="1" x14ac:dyDescent="0.25">
      <c r="A303" s="3"/>
      <c r="B303" s="18" t="s">
        <v>331</v>
      </c>
      <c r="C303" s="26">
        <v>227</v>
      </c>
      <c r="D303" s="19">
        <v>612.55949999999996</v>
      </c>
      <c r="E303" s="19">
        <v>56.586673500000003</v>
      </c>
      <c r="F303" s="19">
        <v>98.738757500000006</v>
      </c>
      <c r="G303" s="20">
        <v>9.1212328475</v>
      </c>
      <c r="H303" s="20"/>
      <c r="I303" s="20"/>
      <c r="J303" s="20"/>
      <c r="K303" s="20"/>
      <c r="L303" s="44"/>
      <c r="M303" s="44"/>
      <c r="N303" s="44"/>
      <c r="O303" s="44"/>
      <c r="P303" s="44"/>
      <c r="Q303" s="44"/>
      <c r="R303" s="44"/>
      <c r="S303" s="44"/>
      <c r="T303" s="44"/>
      <c r="U303" s="44"/>
      <c r="V303" s="44"/>
      <c r="W303" s="44"/>
      <c r="X303" s="44"/>
    </row>
    <row r="304" spans="1:24" hidden="1" outlineLevel="1" x14ac:dyDescent="0.25">
      <c r="A304" s="3"/>
      <c r="B304" s="18" t="s">
        <v>332</v>
      </c>
      <c r="C304" s="26">
        <v>768</v>
      </c>
      <c r="D304" s="19">
        <v>2072.4479999999999</v>
      </c>
      <c r="E304" s="19">
        <v>191.44742400000001</v>
      </c>
      <c r="F304" s="19">
        <v>334.05887999999999</v>
      </c>
      <c r="G304" s="20">
        <v>30.859501439999999</v>
      </c>
      <c r="H304" s="20"/>
      <c r="I304" s="20"/>
      <c r="J304" s="20"/>
      <c r="K304" s="20"/>
      <c r="L304" s="44"/>
      <c r="M304" s="44"/>
      <c r="N304" s="44"/>
      <c r="O304" s="44"/>
      <c r="P304" s="44"/>
      <c r="Q304" s="44"/>
      <c r="R304" s="44"/>
      <c r="S304" s="44"/>
      <c r="T304" s="44"/>
      <c r="U304" s="44"/>
      <c r="V304" s="44"/>
      <c r="W304" s="44"/>
      <c r="X304" s="44"/>
    </row>
    <row r="305" spans="1:24" hidden="1" outlineLevel="1" x14ac:dyDescent="0.25">
      <c r="A305" s="3"/>
      <c r="B305" s="18" t="s">
        <v>333</v>
      </c>
      <c r="C305" s="26">
        <v>723</v>
      </c>
      <c r="D305" s="19">
        <v>1956.3705</v>
      </c>
      <c r="E305" s="19">
        <v>181.4724765</v>
      </c>
      <c r="F305" s="19">
        <v>315.34829250000001</v>
      </c>
      <c r="G305" s="20">
        <v>29.251634902500001</v>
      </c>
      <c r="H305" s="20"/>
      <c r="I305" s="20"/>
      <c r="J305" s="20"/>
      <c r="K305" s="20"/>
      <c r="L305" s="44"/>
      <c r="M305" s="44"/>
      <c r="N305" s="44"/>
      <c r="O305" s="44"/>
      <c r="P305" s="44"/>
      <c r="Q305" s="44"/>
      <c r="R305" s="44"/>
      <c r="S305" s="44"/>
      <c r="T305" s="44"/>
      <c r="U305" s="44"/>
      <c r="V305" s="44"/>
      <c r="W305" s="44"/>
      <c r="X305" s="44"/>
    </row>
    <row r="306" spans="1:24" hidden="1" outlineLevel="1" x14ac:dyDescent="0.25">
      <c r="A306" s="3"/>
      <c r="B306" s="18" t="s">
        <v>334</v>
      </c>
      <c r="C306" s="26">
        <v>1034</v>
      </c>
      <c r="D306" s="19">
        <v>2937.143</v>
      </c>
      <c r="E306" s="19">
        <v>273.28475900000001</v>
      </c>
      <c r="F306" s="19">
        <v>463.26755500000002</v>
      </c>
      <c r="G306" s="20">
        <v>43.104459714999997</v>
      </c>
      <c r="H306" s="20"/>
      <c r="I306" s="20"/>
      <c r="J306" s="20"/>
      <c r="K306" s="20"/>
      <c r="L306" s="44"/>
      <c r="M306" s="44"/>
      <c r="N306" s="44"/>
      <c r="O306" s="44"/>
      <c r="P306" s="44"/>
      <c r="Q306" s="44"/>
      <c r="R306" s="44"/>
      <c r="S306" s="44"/>
      <c r="T306" s="44"/>
      <c r="U306" s="44"/>
      <c r="V306" s="44"/>
      <c r="W306" s="44"/>
      <c r="X306" s="44"/>
    </row>
    <row r="307" spans="1:24" s="17" customFormat="1" ht="94.5" customHeight="1" collapsed="1" x14ac:dyDescent="0.25">
      <c r="A307" s="12">
        <v>26</v>
      </c>
      <c r="B307" s="12" t="s">
        <v>335</v>
      </c>
      <c r="C307" s="12">
        <v>23141</v>
      </c>
      <c r="D307" s="13">
        <v>64970.729500000001</v>
      </c>
      <c r="E307" s="13">
        <v>6128.9406035000002</v>
      </c>
      <c r="F307" s="13">
        <v>10279.000007500001</v>
      </c>
      <c r="G307" s="14">
        <v>969.61867289750001</v>
      </c>
      <c r="H307" s="14"/>
      <c r="I307" s="14"/>
      <c r="J307" s="14"/>
      <c r="K307" s="14"/>
      <c r="L307" s="16"/>
      <c r="M307" s="16"/>
      <c r="N307" s="16"/>
      <c r="O307" s="9" t="s">
        <v>19</v>
      </c>
      <c r="P307" s="9" t="s">
        <v>20</v>
      </c>
      <c r="Q307" s="9" t="s">
        <v>21</v>
      </c>
      <c r="R307" s="9" t="s">
        <v>22</v>
      </c>
      <c r="S307" s="9" t="s">
        <v>20</v>
      </c>
      <c r="T307" s="9" t="s">
        <v>21</v>
      </c>
      <c r="U307" s="9" t="s">
        <v>23</v>
      </c>
      <c r="V307" s="9" t="s">
        <v>24</v>
      </c>
      <c r="W307" s="15" t="s">
        <v>25</v>
      </c>
      <c r="X307" s="16" t="s">
        <v>26</v>
      </c>
    </row>
    <row r="308" spans="1:24" hidden="1" outlineLevel="1" x14ac:dyDescent="0.25">
      <c r="A308" s="25"/>
      <c r="B308" s="18" t="s">
        <v>336</v>
      </c>
      <c r="C308" s="26">
        <v>579</v>
      </c>
      <c r="D308" s="19">
        <v>1562.4314999999999</v>
      </c>
      <c r="E308" s="19">
        <v>144.33340949999999</v>
      </c>
      <c r="F308" s="19">
        <v>251.84907749999999</v>
      </c>
      <c r="G308" s="20">
        <v>23.265171007500001</v>
      </c>
      <c r="H308" s="20"/>
      <c r="I308" s="20"/>
      <c r="J308" s="20"/>
      <c r="K308" s="20"/>
      <c r="L308" s="44"/>
      <c r="M308" s="44"/>
      <c r="N308" s="44"/>
      <c r="O308" s="44"/>
      <c r="P308" s="44"/>
      <c r="Q308" s="44"/>
      <c r="R308" s="44"/>
      <c r="S308" s="44"/>
      <c r="T308" s="44"/>
      <c r="U308" s="44"/>
      <c r="V308" s="44"/>
      <c r="W308" s="44"/>
      <c r="X308" s="44"/>
    </row>
    <row r="309" spans="1:24" hidden="1" outlineLevel="1" x14ac:dyDescent="0.25">
      <c r="A309" s="3"/>
      <c r="B309" s="18" t="s">
        <v>337</v>
      </c>
      <c r="C309" s="26">
        <v>651</v>
      </c>
      <c r="D309" s="19">
        <v>1795.1010000000001</v>
      </c>
      <c r="E309" s="19">
        <v>171.187443</v>
      </c>
      <c r="F309" s="19">
        <v>289.353185</v>
      </c>
      <c r="G309" s="20">
        <v>27.593785454999999</v>
      </c>
      <c r="H309" s="20"/>
      <c r="I309" s="20"/>
      <c r="J309" s="20"/>
      <c r="K309" s="20"/>
      <c r="L309" s="44"/>
      <c r="M309" s="44"/>
      <c r="N309" s="44"/>
      <c r="O309" s="44"/>
      <c r="P309" s="44"/>
      <c r="Q309" s="44"/>
      <c r="R309" s="44"/>
      <c r="S309" s="44"/>
      <c r="T309" s="44"/>
      <c r="U309" s="44"/>
      <c r="V309" s="44"/>
      <c r="W309" s="44"/>
      <c r="X309" s="44"/>
    </row>
    <row r="310" spans="1:24" hidden="1" outlineLevel="1" x14ac:dyDescent="0.25">
      <c r="A310" s="3"/>
      <c r="B310" s="18" t="s">
        <v>108</v>
      </c>
      <c r="C310" s="26">
        <v>1932</v>
      </c>
      <c r="D310" s="19">
        <v>5501.5950000000003</v>
      </c>
      <c r="E310" s="19">
        <v>513.78686700000003</v>
      </c>
      <c r="F310" s="19">
        <v>867.751575</v>
      </c>
      <c r="G310" s="20">
        <v>81.038201294999993</v>
      </c>
      <c r="H310" s="20"/>
      <c r="I310" s="20"/>
      <c r="J310" s="20"/>
      <c r="K310" s="20"/>
      <c r="L310" s="44"/>
      <c r="M310" s="44"/>
      <c r="N310" s="44"/>
      <c r="O310" s="44"/>
      <c r="P310" s="44"/>
      <c r="Q310" s="44"/>
      <c r="R310" s="44"/>
      <c r="S310" s="44"/>
      <c r="T310" s="44"/>
      <c r="U310" s="44"/>
      <c r="V310" s="44"/>
      <c r="W310" s="44"/>
      <c r="X310" s="44"/>
    </row>
    <row r="311" spans="1:24" hidden="1" outlineLevel="1" x14ac:dyDescent="0.25">
      <c r="A311" s="3"/>
      <c r="B311" s="18" t="s">
        <v>338</v>
      </c>
      <c r="C311" s="26">
        <v>1664</v>
      </c>
      <c r="D311" s="19">
        <v>4704.1279999999997</v>
      </c>
      <c r="E311" s="19">
        <v>434.55526400000002</v>
      </c>
      <c r="F311" s="19">
        <v>741.96928000000003</v>
      </c>
      <c r="G311" s="20">
        <v>68.541216640000002</v>
      </c>
      <c r="H311" s="20"/>
      <c r="I311" s="20"/>
      <c r="J311" s="20"/>
      <c r="K311" s="20"/>
      <c r="L311" s="44"/>
      <c r="M311" s="44"/>
      <c r="N311" s="44"/>
      <c r="O311" s="44"/>
      <c r="P311" s="44"/>
      <c r="Q311" s="44"/>
      <c r="R311" s="44"/>
      <c r="S311" s="44"/>
      <c r="T311" s="44"/>
      <c r="U311" s="44"/>
      <c r="V311" s="44"/>
      <c r="W311" s="44"/>
      <c r="X311" s="44"/>
    </row>
    <row r="312" spans="1:24" hidden="1" outlineLevel="1" x14ac:dyDescent="0.25">
      <c r="A312" s="3"/>
      <c r="B312" s="18" t="s">
        <v>339</v>
      </c>
      <c r="C312" s="26">
        <v>495</v>
      </c>
      <c r="D312" s="19">
        <v>1335.7574999999999</v>
      </c>
      <c r="E312" s="19">
        <v>123.39384750000001</v>
      </c>
      <c r="F312" s="19">
        <v>215.3113875</v>
      </c>
      <c r="G312" s="20">
        <v>19.889913037500001</v>
      </c>
      <c r="H312" s="20"/>
      <c r="I312" s="20"/>
      <c r="J312" s="20"/>
      <c r="K312" s="20"/>
      <c r="L312" s="44"/>
      <c r="M312" s="44"/>
      <c r="N312" s="44"/>
      <c r="O312" s="44"/>
      <c r="P312" s="44"/>
      <c r="Q312" s="44"/>
      <c r="R312" s="44"/>
      <c r="S312" s="44"/>
      <c r="T312" s="44"/>
      <c r="U312" s="44"/>
      <c r="V312" s="44"/>
      <c r="W312" s="44"/>
      <c r="X312" s="44"/>
    </row>
    <row r="313" spans="1:24" hidden="1" outlineLevel="1" x14ac:dyDescent="0.25">
      <c r="A313" s="3"/>
      <c r="B313" s="18" t="s">
        <v>340</v>
      </c>
      <c r="C313" s="26">
        <v>492</v>
      </c>
      <c r="D313" s="19">
        <v>1327.662</v>
      </c>
      <c r="E313" s="19">
        <v>122.646006</v>
      </c>
      <c r="F313" s="19">
        <v>214.00647000000001</v>
      </c>
      <c r="G313" s="20">
        <v>19.769368109999998</v>
      </c>
      <c r="H313" s="20"/>
      <c r="I313" s="20"/>
      <c r="J313" s="20"/>
      <c r="K313" s="20"/>
      <c r="L313" s="44"/>
      <c r="M313" s="44"/>
      <c r="N313" s="44"/>
      <c r="O313" s="44"/>
      <c r="P313" s="44"/>
      <c r="Q313" s="44"/>
      <c r="R313" s="44"/>
      <c r="S313" s="44"/>
      <c r="T313" s="44"/>
      <c r="U313" s="44"/>
      <c r="V313" s="44"/>
      <c r="W313" s="44"/>
      <c r="X313" s="44"/>
    </row>
    <row r="314" spans="1:24" hidden="1" outlineLevel="1" x14ac:dyDescent="0.25">
      <c r="A314" s="3"/>
      <c r="B314" s="18" t="s">
        <v>341</v>
      </c>
      <c r="C314" s="18">
        <v>1692</v>
      </c>
      <c r="D314" s="19">
        <v>4783.2839999999997</v>
      </c>
      <c r="E314" s="19">
        <v>441.86749200000003</v>
      </c>
      <c r="F314" s="19">
        <v>754.45434</v>
      </c>
      <c r="G314" s="20">
        <v>69.694554420000003</v>
      </c>
      <c r="H314" s="20"/>
      <c r="I314" s="20"/>
      <c r="J314" s="20"/>
      <c r="K314" s="20"/>
      <c r="L314" s="44"/>
      <c r="M314" s="44"/>
      <c r="N314" s="44"/>
      <c r="O314" s="44"/>
      <c r="P314" s="44"/>
      <c r="Q314" s="44"/>
      <c r="R314" s="44"/>
      <c r="S314" s="44"/>
      <c r="T314" s="44"/>
      <c r="U314" s="44"/>
      <c r="V314" s="44"/>
      <c r="W314" s="44"/>
      <c r="X314" s="44"/>
    </row>
    <row r="315" spans="1:24" hidden="1" outlineLevel="1" x14ac:dyDescent="0.25">
      <c r="A315" s="3"/>
      <c r="B315" s="18" t="s">
        <v>342</v>
      </c>
      <c r="C315" s="26">
        <v>1237</v>
      </c>
      <c r="D315" s="19">
        <v>3594.239</v>
      </c>
      <c r="E315" s="19">
        <v>345.60918700000002</v>
      </c>
      <c r="F315" s="19">
        <v>566.90951500000006</v>
      </c>
      <c r="G315" s="20">
        <v>54.511994495000003</v>
      </c>
      <c r="H315" s="20"/>
      <c r="I315" s="20"/>
      <c r="J315" s="20"/>
      <c r="K315" s="20"/>
      <c r="L315" s="44"/>
      <c r="M315" s="44"/>
      <c r="N315" s="44"/>
      <c r="O315" s="44"/>
      <c r="P315" s="44"/>
      <c r="Q315" s="44"/>
      <c r="R315" s="44"/>
      <c r="S315" s="44"/>
      <c r="T315" s="44"/>
      <c r="U315" s="44"/>
      <c r="V315" s="44"/>
      <c r="W315" s="44"/>
      <c r="X315" s="44"/>
    </row>
    <row r="316" spans="1:24" hidden="1" outlineLevel="1" x14ac:dyDescent="0.25">
      <c r="A316" s="3"/>
      <c r="B316" s="18" t="s">
        <v>233</v>
      </c>
      <c r="C316" s="26">
        <v>1764</v>
      </c>
      <c r="D316" s="19">
        <v>5009.8289999999997</v>
      </c>
      <c r="E316" s="19">
        <v>466.007949</v>
      </c>
      <c r="F316" s="19">
        <v>790.18666499999995</v>
      </c>
      <c r="G316" s="20">
        <v>73.502162865000003</v>
      </c>
      <c r="H316" s="20"/>
      <c r="I316" s="20"/>
      <c r="J316" s="20"/>
      <c r="K316" s="20"/>
      <c r="L316" s="44"/>
      <c r="M316" s="44"/>
      <c r="N316" s="44"/>
      <c r="O316" s="44"/>
      <c r="P316" s="44"/>
      <c r="Q316" s="44"/>
      <c r="R316" s="44"/>
      <c r="S316" s="44"/>
      <c r="T316" s="44"/>
      <c r="U316" s="44"/>
      <c r="V316" s="44"/>
      <c r="W316" s="44"/>
      <c r="X316" s="44"/>
    </row>
    <row r="317" spans="1:24" hidden="1" outlineLevel="1" x14ac:dyDescent="0.25">
      <c r="A317" s="3"/>
      <c r="B317" s="18" t="s">
        <v>234</v>
      </c>
      <c r="C317" s="26">
        <v>611</v>
      </c>
      <c r="D317" s="19">
        <v>1648.7835</v>
      </c>
      <c r="E317" s="19">
        <v>152.3103855</v>
      </c>
      <c r="F317" s="19">
        <v>265.76819749999999</v>
      </c>
      <c r="G317" s="20">
        <v>24.550983567500001</v>
      </c>
      <c r="H317" s="20"/>
      <c r="I317" s="20"/>
      <c r="J317" s="20"/>
      <c r="K317" s="20"/>
      <c r="L317" s="44"/>
      <c r="M317" s="44"/>
      <c r="N317" s="44"/>
      <c r="O317" s="44"/>
      <c r="P317" s="44"/>
      <c r="Q317" s="44"/>
      <c r="R317" s="44"/>
      <c r="S317" s="44"/>
      <c r="T317" s="44"/>
      <c r="U317" s="44"/>
      <c r="V317" s="44"/>
      <c r="W317" s="44"/>
      <c r="X317" s="44"/>
    </row>
    <row r="318" spans="1:24" hidden="1" outlineLevel="1" x14ac:dyDescent="0.25">
      <c r="A318" s="3"/>
      <c r="B318" s="18" t="s">
        <v>343</v>
      </c>
      <c r="C318" s="26">
        <v>1670</v>
      </c>
      <c r="D318" s="19">
        <v>4721.09</v>
      </c>
      <c r="E318" s="19">
        <v>436.12216999999998</v>
      </c>
      <c r="F318" s="19">
        <v>744.64464999999996</v>
      </c>
      <c r="G318" s="20">
        <v>68.788360449999999</v>
      </c>
      <c r="H318" s="20"/>
      <c r="I318" s="20"/>
      <c r="J318" s="20"/>
      <c r="K318" s="20"/>
      <c r="L318" s="44"/>
      <c r="M318" s="44"/>
      <c r="N318" s="44"/>
      <c r="O318" s="44"/>
      <c r="P318" s="44"/>
      <c r="Q318" s="44"/>
      <c r="R318" s="44"/>
      <c r="S318" s="44"/>
      <c r="T318" s="44"/>
      <c r="U318" s="44"/>
      <c r="V318" s="44"/>
      <c r="W318" s="44"/>
      <c r="X318" s="44"/>
    </row>
    <row r="319" spans="1:24" hidden="1" outlineLevel="1" x14ac:dyDescent="0.25">
      <c r="A319" s="3"/>
      <c r="B319" s="18" t="s">
        <v>344</v>
      </c>
      <c r="C319" s="26">
        <v>509</v>
      </c>
      <c r="D319" s="19">
        <v>1380.855</v>
      </c>
      <c r="E319" s="19">
        <v>128.582097</v>
      </c>
      <c r="F319" s="19">
        <v>222.58067500000001</v>
      </c>
      <c r="G319" s="20">
        <v>20.726209444999999</v>
      </c>
      <c r="H319" s="20"/>
      <c r="I319" s="20"/>
      <c r="J319" s="20"/>
      <c r="K319" s="20"/>
      <c r="L319" s="44"/>
      <c r="M319" s="44"/>
      <c r="N319" s="44"/>
      <c r="O319" s="44"/>
      <c r="P319" s="44"/>
      <c r="Q319" s="44"/>
      <c r="R319" s="44"/>
      <c r="S319" s="44"/>
      <c r="T319" s="44"/>
      <c r="U319" s="44"/>
      <c r="V319" s="44"/>
      <c r="W319" s="44"/>
      <c r="X319" s="44"/>
    </row>
    <row r="320" spans="1:24" hidden="1" outlineLevel="1" x14ac:dyDescent="0.25">
      <c r="A320" s="3"/>
      <c r="B320" s="18" t="s">
        <v>345</v>
      </c>
      <c r="C320" s="26">
        <v>1122</v>
      </c>
      <c r="D320" s="19">
        <v>3201.2530000000002</v>
      </c>
      <c r="E320" s="19">
        <v>299.82443699999999</v>
      </c>
      <c r="F320" s="19">
        <v>504.92490500000002</v>
      </c>
      <c r="G320" s="20">
        <v>47.290490745</v>
      </c>
      <c r="H320" s="20"/>
      <c r="I320" s="20"/>
      <c r="J320" s="20"/>
      <c r="K320" s="20"/>
      <c r="L320" s="44"/>
      <c r="M320" s="44"/>
      <c r="N320" s="44"/>
      <c r="O320" s="44"/>
      <c r="P320" s="44"/>
      <c r="Q320" s="44"/>
      <c r="R320" s="44"/>
      <c r="S320" s="44"/>
      <c r="T320" s="44"/>
      <c r="U320" s="44"/>
      <c r="V320" s="44"/>
      <c r="W320" s="44"/>
      <c r="X320" s="44"/>
    </row>
    <row r="321" spans="1:24" hidden="1" outlineLevel="1" x14ac:dyDescent="0.25">
      <c r="A321" s="3"/>
      <c r="B321" s="18" t="s">
        <v>346</v>
      </c>
      <c r="C321" s="26">
        <v>8394</v>
      </c>
      <c r="D321" s="19">
        <v>24404.721000000001</v>
      </c>
      <c r="E321" s="19">
        <v>2348.7140490000002</v>
      </c>
      <c r="F321" s="19">
        <v>3849.2900850000001</v>
      </c>
      <c r="G321" s="20">
        <v>370.45626136499999</v>
      </c>
      <c r="H321" s="20"/>
      <c r="I321" s="20"/>
      <c r="J321" s="20"/>
      <c r="K321" s="20"/>
      <c r="L321" s="18"/>
      <c r="M321" s="18"/>
      <c r="N321" s="18"/>
      <c r="O321" s="18"/>
      <c r="P321" s="18"/>
      <c r="Q321" s="18"/>
      <c r="R321" s="18"/>
      <c r="S321" s="18"/>
      <c r="T321" s="18"/>
      <c r="U321" s="18"/>
      <c r="V321" s="18"/>
      <c r="W321" s="18"/>
      <c r="X321" s="18"/>
    </row>
    <row r="322" spans="1:24" collapsed="1" x14ac:dyDescent="0.25"/>
  </sheetData>
  <autoFilter ref="B4:B329" xr:uid="{00000000-0009-0000-0000-000000000000}"/>
  <mergeCells count="13">
    <mergeCell ref="R4:T4"/>
    <mergeCell ref="U4:X4"/>
    <mergeCell ref="M2:Q2"/>
    <mergeCell ref="A4:A5"/>
    <mergeCell ref="B4:B5"/>
    <mergeCell ref="C4:C5"/>
    <mergeCell ref="D4:D5"/>
    <mergeCell ref="E4:E5"/>
    <mergeCell ref="F4:F5"/>
    <mergeCell ref="G4:G5"/>
    <mergeCell ref="H4:K4"/>
    <mergeCell ref="L4:N4"/>
    <mergeCell ref="O4:Q4"/>
  </mergeCells>
  <pageMargins left="0.280555555555556" right="0.24027777777777801" top="0.75" bottom="0.75" header="0.51180555555555496" footer="0.51180555555555496"/>
  <pageSetup paperSize="9" scale="37" firstPageNumber="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2890-89DE-49B3-8636-B46EA24B6C86}">
  <dimension ref="A1:J210"/>
  <sheetViews>
    <sheetView tabSelected="1" zoomScale="40" zoomScaleNormal="40" workbookViewId="0">
      <selection activeCell="O2" sqref="O2"/>
    </sheetView>
  </sheetViews>
  <sheetFormatPr defaultColWidth="15.140625" defaultRowHeight="15" x14ac:dyDescent="0.25"/>
  <cols>
    <col min="1" max="1" width="15.140625" style="47"/>
    <col min="2" max="2" width="27.140625" style="47" customWidth="1"/>
    <col min="3" max="3" width="50.5703125" style="47" customWidth="1"/>
    <col min="4" max="4" width="32.85546875" style="47" customWidth="1"/>
    <col min="5" max="6" width="15.140625" style="47"/>
    <col min="7" max="7" width="20" style="47" customWidth="1"/>
    <col min="8" max="8" width="33.140625" style="47" customWidth="1"/>
    <col min="9" max="9" width="15.140625" style="47"/>
    <col min="10" max="10" width="0" style="47" hidden="1" customWidth="1"/>
    <col min="11" max="16384" width="15.140625" style="47"/>
  </cols>
  <sheetData>
    <row r="1" spans="1:10" ht="300" x14ac:dyDescent="0.25">
      <c r="A1" s="48" t="s">
        <v>348</v>
      </c>
      <c r="B1" s="48" t="s">
        <v>355</v>
      </c>
      <c r="C1" s="48" t="s">
        <v>349</v>
      </c>
      <c r="D1" s="48" t="s">
        <v>350</v>
      </c>
      <c r="E1" s="48" t="s">
        <v>351</v>
      </c>
      <c r="F1" s="48" t="s">
        <v>353</v>
      </c>
      <c r="G1" s="48" t="s">
        <v>352</v>
      </c>
      <c r="H1" s="48" t="s">
        <v>354</v>
      </c>
    </row>
    <row r="2" spans="1:10" ht="60" x14ac:dyDescent="0.25">
      <c r="A2" s="48">
        <v>2025</v>
      </c>
      <c r="B2" s="48" t="s">
        <v>442</v>
      </c>
      <c r="C2" s="48" t="s">
        <v>422</v>
      </c>
      <c r="D2" s="48" t="s">
        <v>428</v>
      </c>
      <c r="E2" s="48">
        <v>9</v>
      </c>
      <c r="F2" s="48" t="s">
        <v>357</v>
      </c>
      <c r="G2" s="48">
        <v>3588.4499348992795</v>
      </c>
      <c r="H2" s="48">
        <f>G2/E2</f>
        <v>398.71665943325326</v>
      </c>
      <c r="J2" s="47">
        <v>131981</v>
      </c>
    </row>
    <row r="3" spans="1:10" ht="60" x14ac:dyDescent="0.25">
      <c r="A3" s="48">
        <v>2025</v>
      </c>
      <c r="B3" s="48" t="s">
        <v>442</v>
      </c>
      <c r="C3" s="48" t="s">
        <v>423</v>
      </c>
      <c r="D3" s="48" t="s">
        <v>428</v>
      </c>
      <c r="E3" s="48">
        <v>310</v>
      </c>
      <c r="F3" s="48" t="s">
        <v>357</v>
      </c>
      <c r="G3" s="48">
        <v>235.78629075981701</v>
      </c>
      <c r="H3" s="48">
        <f t="shared" ref="H3:H27" si="0">G3/E3</f>
        <v>0.76060093793489358</v>
      </c>
      <c r="J3" s="47">
        <v>11895</v>
      </c>
    </row>
    <row r="4" spans="1:10" ht="60" x14ac:dyDescent="0.25">
      <c r="A4" s="48">
        <v>2025</v>
      </c>
      <c r="B4" s="48" t="s">
        <v>442</v>
      </c>
      <c r="C4" s="48" t="s">
        <v>429</v>
      </c>
      <c r="D4" s="48" t="s">
        <v>428</v>
      </c>
      <c r="E4" s="48"/>
      <c r="F4" s="48" t="s">
        <v>357</v>
      </c>
      <c r="G4" s="48">
        <v>422.78016943292232</v>
      </c>
      <c r="H4" s="48" t="e">
        <f t="shared" si="0"/>
        <v>#DIV/0!</v>
      </c>
      <c r="J4" s="47">
        <v>10298</v>
      </c>
    </row>
    <row r="5" spans="1:10" ht="60" x14ac:dyDescent="0.25">
      <c r="A5" s="48">
        <v>2025</v>
      </c>
      <c r="B5" s="48" t="s">
        <v>442</v>
      </c>
      <c r="C5" s="48" t="s">
        <v>430</v>
      </c>
      <c r="D5" s="48" t="s">
        <v>428</v>
      </c>
      <c r="E5" s="48">
        <v>360</v>
      </c>
      <c r="F5" s="48" t="s">
        <v>357</v>
      </c>
      <c r="G5" s="48">
        <v>127.25010602278975</v>
      </c>
      <c r="H5" s="48">
        <f t="shared" si="0"/>
        <v>0.35347251672997154</v>
      </c>
      <c r="J5" s="47">
        <v>11535</v>
      </c>
    </row>
    <row r="6" spans="1:10" ht="60" x14ac:dyDescent="0.25">
      <c r="A6" s="48">
        <v>2025</v>
      </c>
      <c r="B6" s="48" t="s">
        <v>442</v>
      </c>
      <c r="C6" s="48" t="s">
        <v>424</v>
      </c>
      <c r="D6" s="48" t="s">
        <v>428</v>
      </c>
      <c r="E6" s="48">
        <v>380</v>
      </c>
      <c r="F6" s="48" t="s">
        <v>357</v>
      </c>
      <c r="G6" s="48">
        <v>70.198536773909822</v>
      </c>
      <c r="H6" s="48">
        <f t="shared" si="0"/>
        <v>0.18473299151028902</v>
      </c>
      <c r="J6" s="47">
        <v>18818</v>
      </c>
    </row>
    <row r="7" spans="1:10" ht="60" x14ac:dyDescent="0.25">
      <c r="A7" s="48">
        <v>2025</v>
      </c>
      <c r="B7" s="48" t="s">
        <v>442</v>
      </c>
      <c r="C7" s="48" t="s">
        <v>431</v>
      </c>
      <c r="D7" s="48" t="s">
        <v>428</v>
      </c>
      <c r="E7" s="48">
        <v>360</v>
      </c>
      <c r="F7" s="48" t="s">
        <v>357</v>
      </c>
      <c r="G7" s="48">
        <v>156.95151333398115</v>
      </c>
      <c r="H7" s="48">
        <f t="shared" si="0"/>
        <v>0.43597642592772545</v>
      </c>
      <c r="J7" s="47">
        <v>11921</v>
      </c>
    </row>
    <row r="8" spans="1:10" ht="60" x14ac:dyDescent="0.25">
      <c r="A8" s="48">
        <v>2025</v>
      </c>
      <c r="B8" s="48" t="s">
        <v>442</v>
      </c>
      <c r="C8" s="48" t="s">
        <v>425</v>
      </c>
      <c r="D8" s="48" t="s">
        <v>428</v>
      </c>
      <c r="E8" s="48">
        <v>350</v>
      </c>
      <c r="F8" s="48" t="s">
        <v>357</v>
      </c>
      <c r="G8" s="48">
        <v>45.149693951533315</v>
      </c>
      <c r="H8" s="48">
        <f t="shared" si="0"/>
        <v>0.12899912557580948</v>
      </c>
      <c r="J8" s="47">
        <v>36621</v>
      </c>
    </row>
    <row r="9" spans="1:10" ht="60" x14ac:dyDescent="0.25">
      <c r="A9" s="48">
        <v>2025</v>
      </c>
      <c r="B9" s="48" t="s">
        <v>442</v>
      </c>
      <c r="C9" s="48" t="s">
        <v>432</v>
      </c>
      <c r="D9" s="48" t="s">
        <v>428</v>
      </c>
      <c r="E9" s="48">
        <v>350</v>
      </c>
      <c r="F9" s="48" t="s">
        <v>357</v>
      </c>
      <c r="G9" s="48">
        <v>28.052931473435383</v>
      </c>
      <c r="H9" s="48">
        <f t="shared" si="0"/>
        <v>8.0151232781243947E-2</v>
      </c>
      <c r="J9" s="47">
        <v>5975</v>
      </c>
    </row>
    <row r="10" spans="1:10" ht="60" x14ac:dyDescent="0.25">
      <c r="A10" s="48">
        <v>2025</v>
      </c>
      <c r="B10" s="48" t="s">
        <v>442</v>
      </c>
      <c r="C10" s="48" t="s">
        <v>433</v>
      </c>
      <c r="D10" s="48" t="s">
        <v>428</v>
      </c>
      <c r="E10" s="48">
        <v>360</v>
      </c>
      <c r="F10" s="48" t="s">
        <v>357</v>
      </c>
      <c r="G10" s="48">
        <v>32.486438644437875</v>
      </c>
      <c r="H10" s="48">
        <f t="shared" si="0"/>
        <v>9.0240107345660764E-2</v>
      </c>
      <c r="J10" s="47">
        <v>7108</v>
      </c>
    </row>
    <row r="11" spans="1:10" ht="60" x14ac:dyDescent="0.25">
      <c r="A11" s="48">
        <v>2025</v>
      </c>
      <c r="B11" s="48" t="s">
        <v>442</v>
      </c>
      <c r="C11" s="48" t="s">
        <v>426</v>
      </c>
      <c r="D11" s="48" t="s">
        <v>428</v>
      </c>
      <c r="E11" s="48">
        <v>350</v>
      </c>
      <c r="F11" s="48" t="s">
        <v>357</v>
      </c>
      <c r="G11" s="48">
        <v>32.200473653090562</v>
      </c>
      <c r="H11" s="48">
        <f t="shared" si="0"/>
        <v>9.2001353294544466E-2</v>
      </c>
      <c r="J11" s="47">
        <v>10231</v>
      </c>
    </row>
    <row r="12" spans="1:10" ht="60" x14ac:dyDescent="0.25">
      <c r="A12" s="48">
        <v>2025</v>
      </c>
      <c r="B12" s="48" t="s">
        <v>442</v>
      </c>
      <c r="C12" s="48" t="s">
        <v>434</v>
      </c>
      <c r="D12" s="48" t="s">
        <v>428</v>
      </c>
      <c r="E12" s="48"/>
      <c r="F12" s="48" t="s">
        <v>357</v>
      </c>
      <c r="G12" s="48">
        <v>51.222171868868543</v>
      </c>
      <c r="H12" s="48" t="e">
        <f t="shared" si="0"/>
        <v>#DIV/0!</v>
      </c>
      <c r="J12" s="47">
        <v>7964</v>
      </c>
    </row>
    <row r="13" spans="1:10" ht="60" x14ac:dyDescent="0.25">
      <c r="A13" s="48">
        <v>2025</v>
      </c>
      <c r="B13" s="48" t="s">
        <v>442</v>
      </c>
      <c r="C13" s="48" t="s">
        <v>435</v>
      </c>
      <c r="D13" s="48" t="s">
        <v>428</v>
      </c>
      <c r="E13" s="48">
        <v>320</v>
      </c>
      <c r="F13" s="48" t="s">
        <v>357</v>
      </c>
      <c r="G13" s="48">
        <v>45.491801828023554</v>
      </c>
      <c r="H13" s="48">
        <f t="shared" si="0"/>
        <v>0.1421618807125736</v>
      </c>
      <c r="J13" s="47">
        <v>14965</v>
      </c>
    </row>
    <row r="14" spans="1:10" ht="60" x14ac:dyDescent="0.25">
      <c r="A14" s="48">
        <v>2025</v>
      </c>
      <c r="B14" s="48" t="s">
        <v>442</v>
      </c>
      <c r="C14" s="48" t="s">
        <v>436</v>
      </c>
      <c r="D14" s="48" t="s">
        <v>428</v>
      </c>
      <c r="E14" s="48">
        <v>320</v>
      </c>
      <c r="F14" s="48" t="s">
        <v>357</v>
      </c>
      <c r="G14" s="48">
        <v>76.587860925806567</v>
      </c>
      <c r="H14" s="48">
        <f t="shared" si="0"/>
        <v>0.23933706539314553</v>
      </c>
      <c r="J14" s="47">
        <v>1938</v>
      </c>
    </row>
    <row r="15" spans="1:10" ht="60" x14ac:dyDescent="0.25">
      <c r="A15" s="48">
        <v>2025</v>
      </c>
      <c r="B15" s="48" t="s">
        <v>442</v>
      </c>
      <c r="C15" s="48" t="s">
        <v>437</v>
      </c>
      <c r="D15" s="48" t="s">
        <v>428</v>
      </c>
      <c r="E15" s="48">
        <v>330</v>
      </c>
      <c r="F15" s="48" t="s">
        <v>357</v>
      </c>
      <c r="G15" s="48">
        <v>84.601989441803582</v>
      </c>
      <c r="H15" s="48">
        <f t="shared" si="0"/>
        <v>0.25636966497516239</v>
      </c>
      <c r="J15" s="47">
        <v>8759</v>
      </c>
    </row>
    <row r="16" spans="1:10" ht="60" x14ac:dyDescent="0.25">
      <c r="A16" s="48">
        <v>2025</v>
      </c>
      <c r="B16" s="48" t="s">
        <v>442</v>
      </c>
      <c r="C16" s="48" t="s">
        <v>438</v>
      </c>
      <c r="D16" s="48" t="s">
        <v>428</v>
      </c>
      <c r="E16" s="48">
        <v>310</v>
      </c>
      <c r="F16" s="48" t="s">
        <v>357</v>
      </c>
      <c r="G16" s="48">
        <v>54.763270628328982</v>
      </c>
      <c r="H16" s="48">
        <f t="shared" si="0"/>
        <v>0.17665571170428704</v>
      </c>
      <c r="J16" s="47">
        <v>6881</v>
      </c>
    </row>
    <row r="17" spans="1:10" ht="60" x14ac:dyDescent="0.25">
      <c r="A17" s="48">
        <v>2025</v>
      </c>
      <c r="B17" s="48" t="s">
        <v>442</v>
      </c>
      <c r="C17" s="48" t="s">
        <v>427</v>
      </c>
      <c r="D17" s="48" t="s">
        <v>428</v>
      </c>
      <c r="E17" s="48">
        <v>310</v>
      </c>
      <c r="F17" s="48" t="s">
        <v>357</v>
      </c>
      <c r="G17" s="48">
        <v>71.70113212269716</v>
      </c>
      <c r="H17" s="48">
        <f t="shared" si="0"/>
        <v>0.23129397458934567</v>
      </c>
      <c r="J17" s="47">
        <v>19799</v>
      </c>
    </row>
    <row r="18" spans="1:10" ht="60" x14ac:dyDescent="0.25">
      <c r="A18" s="48">
        <v>2025</v>
      </c>
      <c r="B18" s="48" t="s">
        <v>442</v>
      </c>
      <c r="C18" s="48" t="s">
        <v>439</v>
      </c>
      <c r="D18" s="48" t="s">
        <v>428</v>
      </c>
      <c r="E18" s="48">
        <v>330</v>
      </c>
      <c r="F18" s="48" t="s">
        <v>357</v>
      </c>
      <c r="G18" s="48">
        <v>47.643369580965675</v>
      </c>
      <c r="H18" s="48">
        <f t="shared" si="0"/>
        <v>0.14437384721504751</v>
      </c>
      <c r="J18" s="47">
        <v>5873</v>
      </c>
    </row>
    <row r="19" spans="1:10" ht="60" x14ac:dyDescent="0.25">
      <c r="A19" s="48">
        <v>2025</v>
      </c>
      <c r="B19" s="48" t="s">
        <v>442</v>
      </c>
      <c r="C19" s="48" t="s">
        <v>440</v>
      </c>
      <c r="D19" s="48" t="s">
        <v>428</v>
      </c>
      <c r="E19" s="48">
        <v>298</v>
      </c>
      <c r="F19" s="48" t="s">
        <v>357</v>
      </c>
      <c r="G19" s="48">
        <v>33.888831855956255</v>
      </c>
      <c r="H19" s="48">
        <f t="shared" si="0"/>
        <v>0.11372091226830958</v>
      </c>
      <c r="J19" s="47">
        <v>7488</v>
      </c>
    </row>
    <row r="20" spans="1:10" ht="60" x14ac:dyDescent="0.25">
      <c r="A20" s="48">
        <v>2025</v>
      </c>
      <c r="B20" s="48" t="s">
        <v>442</v>
      </c>
      <c r="C20" s="48" t="s">
        <v>441</v>
      </c>
      <c r="D20" s="48" t="s">
        <v>428</v>
      </c>
      <c r="E20" s="48">
        <v>330</v>
      </c>
      <c r="F20" s="48" t="s">
        <v>357</v>
      </c>
      <c r="G20" s="48">
        <v>27.019478340788556</v>
      </c>
      <c r="H20" s="48">
        <f t="shared" si="0"/>
        <v>8.1877207093298654E-2</v>
      </c>
      <c r="J20" s="47">
        <v>8433</v>
      </c>
    </row>
    <row r="21" spans="1:10" ht="60" x14ac:dyDescent="0.25">
      <c r="A21" s="48">
        <v>2026</v>
      </c>
      <c r="B21" s="48" t="s">
        <v>442</v>
      </c>
      <c r="C21" s="48" t="s">
        <v>422</v>
      </c>
      <c r="D21" s="48" t="s">
        <v>428</v>
      </c>
      <c r="E21" s="48">
        <v>9</v>
      </c>
      <c r="F21" s="48" t="s">
        <v>357</v>
      </c>
      <c r="G21" s="48">
        <v>53.789154307114366</v>
      </c>
      <c r="H21" s="48">
        <f t="shared" si="0"/>
        <v>5.9765727007904852</v>
      </c>
    </row>
    <row r="22" spans="1:10" ht="60" x14ac:dyDescent="0.25">
      <c r="A22" s="48">
        <v>2026</v>
      </c>
      <c r="B22" s="48" t="s">
        <v>442</v>
      </c>
      <c r="C22" s="48" t="s">
        <v>423</v>
      </c>
      <c r="D22" s="48" t="s">
        <v>428</v>
      </c>
      <c r="E22" s="48">
        <v>310</v>
      </c>
      <c r="F22" s="48" t="s">
        <v>357</v>
      </c>
      <c r="G22" s="48">
        <v>459.15497187251992</v>
      </c>
      <c r="H22" s="48">
        <f t="shared" si="0"/>
        <v>1.4811450705565159</v>
      </c>
    </row>
    <row r="23" spans="1:10" ht="60" x14ac:dyDescent="0.25">
      <c r="A23" s="48">
        <v>2026</v>
      </c>
      <c r="B23" s="48" t="s">
        <v>442</v>
      </c>
      <c r="C23" s="48" t="s">
        <v>429</v>
      </c>
      <c r="D23" s="48" t="s">
        <v>428</v>
      </c>
      <c r="E23" s="48"/>
      <c r="F23" s="48" t="s">
        <v>357</v>
      </c>
      <c r="G23" s="48">
        <v>63.757259478689406</v>
      </c>
      <c r="H23" s="48" t="e">
        <f t="shared" si="0"/>
        <v>#DIV/0!</v>
      </c>
    </row>
    <row r="24" spans="1:10" ht="60" x14ac:dyDescent="0.25">
      <c r="A24" s="48">
        <v>2026</v>
      </c>
      <c r="B24" s="48" t="s">
        <v>442</v>
      </c>
      <c r="C24" s="48" t="s">
        <v>430</v>
      </c>
      <c r="D24" s="48" t="s">
        <v>428</v>
      </c>
      <c r="E24" s="48">
        <v>360</v>
      </c>
      <c r="F24" s="48" t="s">
        <v>357</v>
      </c>
      <c r="G24" s="48">
        <v>54.826192578174542</v>
      </c>
      <c r="H24" s="48">
        <f t="shared" si="0"/>
        <v>0.15229497938381817</v>
      </c>
    </row>
    <row r="25" spans="1:10" ht="60" x14ac:dyDescent="0.25">
      <c r="A25" s="48">
        <v>2026</v>
      </c>
      <c r="B25" s="48" t="s">
        <v>442</v>
      </c>
      <c r="C25" s="48" t="s">
        <v>424</v>
      </c>
      <c r="D25" s="48" t="s">
        <v>428</v>
      </c>
      <c r="E25" s="48">
        <v>380</v>
      </c>
      <c r="F25" s="48" t="s">
        <v>357</v>
      </c>
      <c r="G25" s="48">
        <v>34.01828707018344</v>
      </c>
      <c r="H25" s="48">
        <f t="shared" si="0"/>
        <v>8.952180807943011E-2</v>
      </c>
    </row>
    <row r="26" spans="1:10" ht="60" x14ac:dyDescent="0.25">
      <c r="A26" s="48">
        <v>2026</v>
      </c>
      <c r="B26" s="48" t="s">
        <v>442</v>
      </c>
      <c r="C26" s="48" t="s">
        <v>431</v>
      </c>
      <c r="D26" s="48" t="s">
        <v>428</v>
      </c>
      <c r="E26" s="48">
        <v>360</v>
      </c>
      <c r="F26" s="48" t="s">
        <v>357</v>
      </c>
      <c r="G26" s="48">
        <v>42.686030440056619</v>
      </c>
      <c r="H26" s="48">
        <f t="shared" si="0"/>
        <v>0.11857230677793505</v>
      </c>
    </row>
    <row r="27" spans="1:10" ht="60" x14ac:dyDescent="0.25">
      <c r="A27" s="48">
        <v>2026</v>
      </c>
      <c r="B27" s="48" t="s">
        <v>442</v>
      </c>
      <c r="C27" s="48" t="s">
        <v>425</v>
      </c>
      <c r="D27" s="48" t="s">
        <v>428</v>
      </c>
      <c r="E27" s="48">
        <v>350</v>
      </c>
      <c r="F27" s="48" t="s">
        <v>357</v>
      </c>
      <c r="G27" s="48">
        <v>57.649694709260565</v>
      </c>
      <c r="H27" s="48">
        <f t="shared" si="0"/>
        <v>0.16471341345503018</v>
      </c>
    </row>
    <row r="28" spans="1:10" ht="60" x14ac:dyDescent="0.25">
      <c r="A28" s="48">
        <v>2026</v>
      </c>
      <c r="B28" s="48" t="s">
        <v>442</v>
      </c>
      <c r="C28" s="48" t="s">
        <v>432</v>
      </c>
      <c r="D28" s="48" t="s">
        <v>428</v>
      </c>
      <c r="E28" s="48">
        <v>350</v>
      </c>
      <c r="F28" s="48" t="s">
        <v>357</v>
      </c>
      <c r="G28" s="48">
        <v>3588.4499348992795</v>
      </c>
      <c r="H28" s="48">
        <f>G28/E28</f>
        <v>10.252714099712227</v>
      </c>
    </row>
    <row r="29" spans="1:10" ht="60" x14ac:dyDescent="0.25">
      <c r="A29" s="48">
        <v>2026</v>
      </c>
      <c r="B29" s="48" t="s">
        <v>442</v>
      </c>
      <c r="C29" s="48" t="s">
        <v>433</v>
      </c>
      <c r="D29" s="48" t="s">
        <v>428</v>
      </c>
      <c r="E29" s="48">
        <v>360</v>
      </c>
      <c r="F29" s="48" t="s">
        <v>357</v>
      </c>
      <c r="G29" s="48">
        <v>235.78629075981701</v>
      </c>
      <c r="H29" s="48">
        <f t="shared" ref="H29:H53" si="1">G29/E29</f>
        <v>0.6549619187772695</v>
      </c>
    </row>
    <row r="30" spans="1:10" ht="60" x14ac:dyDescent="0.25">
      <c r="A30" s="48">
        <v>2026</v>
      </c>
      <c r="B30" s="48" t="s">
        <v>442</v>
      </c>
      <c r="C30" s="48" t="s">
        <v>426</v>
      </c>
      <c r="D30" s="48" t="s">
        <v>428</v>
      </c>
      <c r="E30" s="48">
        <v>350</v>
      </c>
      <c r="F30" s="48" t="s">
        <v>357</v>
      </c>
      <c r="G30" s="48">
        <v>422.78016943292232</v>
      </c>
      <c r="H30" s="48">
        <f t="shared" si="1"/>
        <v>1.2079433412369209</v>
      </c>
    </row>
    <row r="31" spans="1:10" ht="60" x14ac:dyDescent="0.25">
      <c r="A31" s="48">
        <v>2026</v>
      </c>
      <c r="B31" s="48" t="s">
        <v>442</v>
      </c>
      <c r="C31" s="48" t="s">
        <v>434</v>
      </c>
      <c r="D31" s="48" t="s">
        <v>428</v>
      </c>
      <c r="E31" s="48"/>
      <c r="F31" s="48" t="s">
        <v>357</v>
      </c>
      <c r="G31" s="48">
        <v>127.25010602278975</v>
      </c>
      <c r="H31" s="48" t="e">
        <f t="shared" si="1"/>
        <v>#DIV/0!</v>
      </c>
    </row>
    <row r="32" spans="1:10" ht="60" x14ac:dyDescent="0.25">
      <c r="A32" s="48">
        <v>2026</v>
      </c>
      <c r="B32" s="48" t="s">
        <v>442</v>
      </c>
      <c r="C32" s="48" t="s">
        <v>435</v>
      </c>
      <c r="D32" s="48" t="s">
        <v>428</v>
      </c>
      <c r="E32" s="48">
        <v>320</v>
      </c>
      <c r="F32" s="48" t="s">
        <v>357</v>
      </c>
      <c r="G32" s="48">
        <v>70.198536773909822</v>
      </c>
      <c r="H32" s="48">
        <f t="shared" si="1"/>
        <v>0.21937042741846818</v>
      </c>
    </row>
    <row r="33" spans="1:8" ht="60" x14ac:dyDescent="0.25">
      <c r="A33" s="48">
        <v>2026</v>
      </c>
      <c r="B33" s="48" t="s">
        <v>442</v>
      </c>
      <c r="C33" s="48" t="s">
        <v>436</v>
      </c>
      <c r="D33" s="48" t="s">
        <v>428</v>
      </c>
      <c r="E33" s="48">
        <v>320</v>
      </c>
      <c r="F33" s="48" t="s">
        <v>357</v>
      </c>
      <c r="G33" s="48">
        <v>156.95151333398115</v>
      </c>
      <c r="H33" s="48">
        <f t="shared" si="1"/>
        <v>0.49047347916869111</v>
      </c>
    </row>
    <row r="34" spans="1:8" ht="60" x14ac:dyDescent="0.25">
      <c r="A34" s="48">
        <v>2026</v>
      </c>
      <c r="B34" s="48" t="s">
        <v>442</v>
      </c>
      <c r="C34" s="48" t="s">
        <v>437</v>
      </c>
      <c r="D34" s="48" t="s">
        <v>428</v>
      </c>
      <c r="E34" s="48">
        <v>330</v>
      </c>
      <c r="F34" s="48" t="s">
        <v>357</v>
      </c>
      <c r="G34" s="48">
        <v>45.149693951533315</v>
      </c>
      <c r="H34" s="48">
        <f t="shared" si="1"/>
        <v>0.1368172543985858</v>
      </c>
    </row>
    <row r="35" spans="1:8" ht="60" x14ac:dyDescent="0.25">
      <c r="A35" s="48">
        <v>2026</v>
      </c>
      <c r="B35" s="48" t="s">
        <v>442</v>
      </c>
      <c r="C35" s="48" t="s">
        <v>438</v>
      </c>
      <c r="D35" s="48" t="s">
        <v>428</v>
      </c>
      <c r="E35" s="48">
        <v>310</v>
      </c>
      <c r="F35" s="48" t="s">
        <v>357</v>
      </c>
      <c r="G35" s="48">
        <v>28.052931473435383</v>
      </c>
      <c r="H35" s="48">
        <f t="shared" si="1"/>
        <v>9.0493327333662527E-2</v>
      </c>
    </row>
    <row r="36" spans="1:8" ht="60" x14ac:dyDescent="0.25">
      <c r="A36" s="48">
        <v>2026</v>
      </c>
      <c r="B36" s="48" t="s">
        <v>442</v>
      </c>
      <c r="C36" s="48" t="s">
        <v>427</v>
      </c>
      <c r="D36" s="48" t="s">
        <v>428</v>
      </c>
      <c r="E36" s="48">
        <v>310</v>
      </c>
      <c r="F36" s="48" t="s">
        <v>357</v>
      </c>
      <c r="G36" s="48">
        <v>32.486438644437875</v>
      </c>
      <c r="H36" s="48">
        <f t="shared" si="1"/>
        <v>0.10479496336915443</v>
      </c>
    </row>
    <row r="37" spans="1:8" ht="60" x14ac:dyDescent="0.25">
      <c r="A37" s="48">
        <v>2026</v>
      </c>
      <c r="B37" s="48" t="s">
        <v>442</v>
      </c>
      <c r="C37" s="48" t="s">
        <v>439</v>
      </c>
      <c r="D37" s="48" t="s">
        <v>428</v>
      </c>
      <c r="E37" s="48">
        <v>330</v>
      </c>
      <c r="F37" s="48" t="s">
        <v>357</v>
      </c>
      <c r="G37" s="48">
        <v>32.200473653090562</v>
      </c>
      <c r="H37" s="48">
        <f t="shared" si="1"/>
        <v>9.7577192888153211E-2</v>
      </c>
    </row>
    <row r="38" spans="1:8" ht="60" x14ac:dyDescent="0.25">
      <c r="A38" s="48">
        <v>2026</v>
      </c>
      <c r="B38" s="48" t="s">
        <v>442</v>
      </c>
      <c r="C38" s="48" t="s">
        <v>440</v>
      </c>
      <c r="D38" s="48" t="s">
        <v>428</v>
      </c>
      <c r="E38" s="48">
        <v>298</v>
      </c>
      <c r="F38" s="48" t="s">
        <v>357</v>
      </c>
      <c r="G38" s="48">
        <v>51.222171868868543</v>
      </c>
      <c r="H38" s="48">
        <f t="shared" si="1"/>
        <v>0.17188648278143806</v>
      </c>
    </row>
    <row r="39" spans="1:8" ht="60" x14ac:dyDescent="0.25">
      <c r="A39" s="48">
        <v>2026</v>
      </c>
      <c r="B39" s="48" t="s">
        <v>442</v>
      </c>
      <c r="C39" s="48" t="s">
        <v>441</v>
      </c>
      <c r="D39" s="48" t="s">
        <v>428</v>
      </c>
      <c r="E39" s="48">
        <v>330</v>
      </c>
      <c r="F39" s="48" t="s">
        <v>357</v>
      </c>
      <c r="G39" s="48">
        <v>45.491801828023554</v>
      </c>
      <c r="H39" s="48">
        <f t="shared" si="1"/>
        <v>0.13785394493340472</v>
      </c>
    </row>
    <row r="40" spans="1:8" ht="60" x14ac:dyDescent="0.25">
      <c r="A40" s="48">
        <v>2027</v>
      </c>
      <c r="B40" s="48" t="s">
        <v>442</v>
      </c>
      <c r="C40" s="48" t="s">
        <v>422</v>
      </c>
      <c r="D40" s="48" t="s">
        <v>428</v>
      </c>
      <c r="E40" s="48">
        <v>9</v>
      </c>
      <c r="F40" s="48" t="s">
        <v>357</v>
      </c>
      <c r="G40" s="48">
        <v>76.587860925806567</v>
      </c>
      <c r="H40" s="48">
        <f t="shared" si="1"/>
        <v>8.5097623250896177</v>
      </c>
    </row>
    <row r="41" spans="1:8" ht="60" x14ac:dyDescent="0.25">
      <c r="A41" s="48">
        <v>2027</v>
      </c>
      <c r="B41" s="48" t="s">
        <v>442</v>
      </c>
      <c r="C41" s="48" t="s">
        <v>423</v>
      </c>
      <c r="D41" s="48" t="s">
        <v>428</v>
      </c>
      <c r="E41" s="48">
        <v>310</v>
      </c>
      <c r="F41" s="48" t="s">
        <v>357</v>
      </c>
      <c r="G41" s="48">
        <v>84.601989441803582</v>
      </c>
      <c r="H41" s="48">
        <f t="shared" si="1"/>
        <v>0.27290964336065671</v>
      </c>
    </row>
    <row r="42" spans="1:8" ht="60" x14ac:dyDescent="0.25">
      <c r="A42" s="48">
        <v>2027</v>
      </c>
      <c r="B42" s="48" t="s">
        <v>442</v>
      </c>
      <c r="C42" s="48" t="s">
        <v>429</v>
      </c>
      <c r="D42" s="48" t="s">
        <v>428</v>
      </c>
      <c r="E42" s="48"/>
      <c r="F42" s="48" t="s">
        <v>357</v>
      </c>
      <c r="G42" s="48">
        <v>54.763270628328982</v>
      </c>
      <c r="H42" s="48" t="e">
        <f t="shared" si="1"/>
        <v>#DIV/0!</v>
      </c>
    </row>
    <row r="43" spans="1:8" ht="60" x14ac:dyDescent="0.25">
      <c r="A43" s="48">
        <v>2027</v>
      </c>
      <c r="B43" s="48" t="s">
        <v>442</v>
      </c>
      <c r="C43" s="48" t="s">
        <v>430</v>
      </c>
      <c r="D43" s="48" t="s">
        <v>428</v>
      </c>
      <c r="E43" s="48">
        <v>360</v>
      </c>
      <c r="F43" s="48" t="s">
        <v>357</v>
      </c>
      <c r="G43" s="48">
        <v>71.70113212269716</v>
      </c>
      <c r="H43" s="48">
        <f t="shared" si="1"/>
        <v>0.19916981145193655</v>
      </c>
    </row>
    <row r="44" spans="1:8" ht="60" x14ac:dyDescent="0.25">
      <c r="A44" s="48">
        <v>2027</v>
      </c>
      <c r="B44" s="48" t="s">
        <v>442</v>
      </c>
      <c r="C44" s="48" t="s">
        <v>424</v>
      </c>
      <c r="D44" s="48" t="s">
        <v>428</v>
      </c>
      <c r="E44" s="48">
        <v>380</v>
      </c>
      <c r="F44" s="48" t="s">
        <v>357</v>
      </c>
      <c r="G44" s="48">
        <v>47.643369580965675</v>
      </c>
      <c r="H44" s="48">
        <f t="shared" si="1"/>
        <v>0.12537728837096229</v>
      </c>
    </row>
    <row r="45" spans="1:8" ht="60" x14ac:dyDescent="0.25">
      <c r="A45" s="48">
        <v>2027</v>
      </c>
      <c r="B45" s="48" t="s">
        <v>442</v>
      </c>
      <c r="C45" s="48" t="s">
        <v>431</v>
      </c>
      <c r="D45" s="48" t="s">
        <v>428</v>
      </c>
      <c r="E45" s="48">
        <v>360</v>
      </c>
      <c r="F45" s="48" t="s">
        <v>357</v>
      </c>
      <c r="G45" s="48">
        <v>33.888831855956255</v>
      </c>
      <c r="H45" s="48">
        <f t="shared" si="1"/>
        <v>9.4135644044322925E-2</v>
      </c>
    </row>
    <row r="46" spans="1:8" ht="60" x14ac:dyDescent="0.25">
      <c r="A46" s="48">
        <v>2027</v>
      </c>
      <c r="B46" s="48" t="s">
        <v>442</v>
      </c>
      <c r="C46" s="48" t="s">
        <v>425</v>
      </c>
      <c r="D46" s="48" t="s">
        <v>428</v>
      </c>
      <c r="E46" s="48">
        <v>350</v>
      </c>
      <c r="F46" s="48" t="s">
        <v>357</v>
      </c>
      <c r="G46" s="48">
        <v>27.019478340788556</v>
      </c>
      <c r="H46" s="48">
        <f t="shared" si="1"/>
        <v>7.7198509545110164E-2</v>
      </c>
    </row>
    <row r="47" spans="1:8" ht="60" x14ac:dyDescent="0.25">
      <c r="A47" s="48">
        <v>2027</v>
      </c>
      <c r="B47" s="48" t="s">
        <v>442</v>
      </c>
      <c r="C47" s="48" t="s">
        <v>432</v>
      </c>
      <c r="D47" s="48" t="s">
        <v>428</v>
      </c>
      <c r="E47" s="48">
        <v>350</v>
      </c>
      <c r="F47" s="48" t="s">
        <v>357</v>
      </c>
      <c r="G47" s="48">
        <v>53.789154307114366</v>
      </c>
      <c r="H47" s="48">
        <f t="shared" si="1"/>
        <v>0.15368329802032676</v>
      </c>
    </row>
    <row r="48" spans="1:8" ht="60" x14ac:dyDescent="0.25">
      <c r="A48" s="48">
        <v>2027</v>
      </c>
      <c r="B48" s="48" t="s">
        <v>442</v>
      </c>
      <c r="C48" s="48" t="s">
        <v>433</v>
      </c>
      <c r="D48" s="48" t="s">
        <v>428</v>
      </c>
      <c r="E48" s="48">
        <v>360</v>
      </c>
      <c r="F48" s="48" t="s">
        <v>357</v>
      </c>
      <c r="G48" s="48">
        <v>459.15497187251992</v>
      </c>
      <c r="H48" s="48">
        <f t="shared" si="1"/>
        <v>1.2754304774236664</v>
      </c>
    </row>
    <row r="49" spans="1:8" ht="60" x14ac:dyDescent="0.25">
      <c r="A49" s="48">
        <v>2027</v>
      </c>
      <c r="B49" s="48" t="s">
        <v>442</v>
      </c>
      <c r="C49" s="48" t="s">
        <v>426</v>
      </c>
      <c r="D49" s="48" t="s">
        <v>428</v>
      </c>
      <c r="E49" s="48">
        <v>350</v>
      </c>
      <c r="F49" s="48" t="s">
        <v>357</v>
      </c>
      <c r="G49" s="48">
        <v>63.757259478689406</v>
      </c>
      <c r="H49" s="48">
        <f t="shared" si="1"/>
        <v>0.18216359851054115</v>
      </c>
    </row>
    <row r="50" spans="1:8" ht="60" x14ac:dyDescent="0.25">
      <c r="A50" s="48">
        <v>2027</v>
      </c>
      <c r="B50" s="48" t="s">
        <v>442</v>
      </c>
      <c r="C50" s="48" t="s">
        <v>434</v>
      </c>
      <c r="D50" s="48" t="s">
        <v>428</v>
      </c>
      <c r="E50" s="48"/>
      <c r="F50" s="48" t="s">
        <v>357</v>
      </c>
      <c r="G50" s="48">
        <v>54.826192578174542</v>
      </c>
      <c r="H50" s="48" t="e">
        <f t="shared" si="1"/>
        <v>#DIV/0!</v>
      </c>
    </row>
    <row r="51" spans="1:8" ht="60" x14ac:dyDescent="0.25">
      <c r="A51" s="48">
        <v>2027</v>
      </c>
      <c r="B51" s="48" t="s">
        <v>442</v>
      </c>
      <c r="C51" s="48" t="s">
        <v>435</v>
      </c>
      <c r="D51" s="48" t="s">
        <v>428</v>
      </c>
      <c r="E51" s="48">
        <v>320</v>
      </c>
      <c r="F51" s="48" t="s">
        <v>357</v>
      </c>
      <c r="G51" s="48">
        <v>34.01828707018344</v>
      </c>
      <c r="H51" s="48">
        <f t="shared" si="1"/>
        <v>0.10630714709432325</v>
      </c>
    </row>
    <row r="52" spans="1:8" ht="60" x14ac:dyDescent="0.25">
      <c r="A52" s="48">
        <v>2027</v>
      </c>
      <c r="B52" s="48" t="s">
        <v>442</v>
      </c>
      <c r="C52" s="48" t="s">
        <v>436</v>
      </c>
      <c r="D52" s="48" t="s">
        <v>428</v>
      </c>
      <c r="E52" s="48">
        <v>320</v>
      </c>
      <c r="F52" s="48" t="s">
        <v>357</v>
      </c>
      <c r="G52" s="48">
        <v>42.686030440056619</v>
      </c>
      <c r="H52" s="48">
        <f t="shared" si="1"/>
        <v>0.13339384512517694</v>
      </c>
    </row>
    <row r="53" spans="1:8" ht="60" x14ac:dyDescent="0.25">
      <c r="A53" s="48">
        <v>2027</v>
      </c>
      <c r="B53" s="48" t="s">
        <v>442</v>
      </c>
      <c r="C53" s="48" t="s">
        <v>437</v>
      </c>
      <c r="D53" s="48" t="s">
        <v>428</v>
      </c>
      <c r="E53" s="48">
        <v>330</v>
      </c>
      <c r="F53" s="48" t="s">
        <v>357</v>
      </c>
      <c r="G53" s="48">
        <v>57.649694709260565</v>
      </c>
      <c r="H53" s="48">
        <f t="shared" si="1"/>
        <v>0.17469604457351687</v>
      </c>
    </row>
    <row r="54" spans="1:8" ht="60" x14ac:dyDescent="0.25">
      <c r="A54" s="48">
        <v>2027</v>
      </c>
      <c r="B54" s="48" t="s">
        <v>442</v>
      </c>
      <c r="C54" s="48" t="s">
        <v>438</v>
      </c>
      <c r="D54" s="48" t="s">
        <v>428</v>
      </c>
      <c r="E54" s="48">
        <v>310</v>
      </c>
      <c r="F54" s="48" t="s">
        <v>357</v>
      </c>
      <c r="G54" s="48">
        <v>3588.4499348992795</v>
      </c>
      <c r="H54" s="48">
        <f>G54/E54</f>
        <v>11.575644951287998</v>
      </c>
    </row>
    <row r="55" spans="1:8" ht="60" x14ac:dyDescent="0.25">
      <c r="A55" s="48">
        <v>2027</v>
      </c>
      <c r="B55" s="48" t="s">
        <v>442</v>
      </c>
      <c r="C55" s="48" t="s">
        <v>427</v>
      </c>
      <c r="D55" s="48" t="s">
        <v>428</v>
      </c>
      <c r="E55" s="48">
        <v>310</v>
      </c>
      <c r="F55" s="48" t="s">
        <v>357</v>
      </c>
      <c r="G55" s="48">
        <v>235.78629075981701</v>
      </c>
      <c r="H55" s="48">
        <f t="shared" ref="H55:H79" si="2">G55/E55</f>
        <v>0.76060093793489358</v>
      </c>
    </row>
    <row r="56" spans="1:8" ht="60" x14ac:dyDescent="0.25">
      <c r="A56" s="48">
        <v>2027</v>
      </c>
      <c r="B56" s="48" t="s">
        <v>442</v>
      </c>
      <c r="C56" s="48" t="s">
        <v>439</v>
      </c>
      <c r="D56" s="48" t="s">
        <v>428</v>
      </c>
      <c r="E56" s="48">
        <v>330</v>
      </c>
      <c r="F56" s="48" t="s">
        <v>357</v>
      </c>
      <c r="G56" s="48">
        <v>422.78016943292232</v>
      </c>
      <c r="H56" s="48">
        <f t="shared" si="2"/>
        <v>1.2811520285846132</v>
      </c>
    </row>
    <row r="57" spans="1:8" ht="60" x14ac:dyDescent="0.25">
      <c r="A57" s="48">
        <v>2027</v>
      </c>
      <c r="B57" s="48" t="s">
        <v>442</v>
      </c>
      <c r="C57" s="48" t="s">
        <v>440</v>
      </c>
      <c r="D57" s="48" t="s">
        <v>428</v>
      </c>
      <c r="E57" s="48">
        <v>298</v>
      </c>
      <c r="F57" s="48" t="s">
        <v>357</v>
      </c>
      <c r="G57" s="48">
        <v>127.25010602278975</v>
      </c>
      <c r="H57" s="48">
        <f t="shared" si="2"/>
        <v>0.42701377859996559</v>
      </c>
    </row>
    <row r="58" spans="1:8" ht="60" x14ac:dyDescent="0.25">
      <c r="A58" s="48">
        <v>2027</v>
      </c>
      <c r="B58" s="48" t="s">
        <v>442</v>
      </c>
      <c r="C58" s="48" t="s">
        <v>441</v>
      </c>
      <c r="D58" s="48" t="s">
        <v>428</v>
      </c>
      <c r="E58" s="48">
        <v>330</v>
      </c>
      <c r="F58" s="48" t="s">
        <v>357</v>
      </c>
      <c r="G58" s="48">
        <v>70.198536773909822</v>
      </c>
      <c r="H58" s="48">
        <f t="shared" si="2"/>
        <v>0.21272283870881764</v>
      </c>
    </row>
    <row r="59" spans="1:8" ht="60" x14ac:dyDescent="0.25">
      <c r="A59" s="48">
        <v>2028</v>
      </c>
      <c r="B59" s="48" t="s">
        <v>442</v>
      </c>
      <c r="C59" s="48" t="s">
        <v>422</v>
      </c>
      <c r="D59" s="48" t="s">
        <v>428</v>
      </c>
      <c r="E59" s="48">
        <v>9</v>
      </c>
      <c r="F59" s="48" t="s">
        <v>357</v>
      </c>
      <c r="G59" s="48">
        <v>156.95151333398115</v>
      </c>
      <c r="H59" s="48">
        <f t="shared" si="2"/>
        <v>17.439057037109016</v>
      </c>
    </row>
    <row r="60" spans="1:8" ht="60" x14ac:dyDescent="0.25">
      <c r="A60" s="48">
        <v>2028</v>
      </c>
      <c r="B60" s="48" t="s">
        <v>442</v>
      </c>
      <c r="C60" s="48" t="s">
        <v>423</v>
      </c>
      <c r="D60" s="48" t="s">
        <v>428</v>
      </c>
      <c r="E60" s="48">
        <v>310</v>
      </c>
      <c r="F60" s="48" t="s">
        <v>357</v>
      </c>
      <c r="G60" s="48">
        <v>45.149693951533315</v>
      </c>
      <c r="H60" s="48">
        <f t="shared" si="2"/>
        <v>0.14564417403720425</v>
      </c>
    </row>
    <row r="61" spans="1:8" ht="60" x14ac:dyDescent="0.25">
      <c r="A61" s="48">
        <v>2028</v>
      </c>
      <c r="B61" s="48" t="s">
        <v>442</v>
      </c>
      <c r="C61" s="48" t="s">
        <v>429</v>
      </c>
      <c r="D61" s="48" t="s">
        <v>428</v>
      </c>
      <c r="E61" s="48"/>
      <c r="F61" s="48" t="s">
        <v>357</v>
      </c>
      <c r="G61" s="48">
        <v>28.052931473435383</v>
      </c>
      <c r="H61" s="48" t="e">
        <f t="shared" si="2"/>
        <v>#DIV/0!</v>
      </c>
    </row>
    <row r="62" spans="1:8" ht="60" x14ac:dyDescent="0.25">
      <c r="A62" s="48">
        <v>2028</v>
      </c>
      <c r="B62" s="48" t="s">
        <v>442</v>
      </c>
      <c r="C62" s="48" t="s">
        <v>430</v>
      </c>
      <c r="D62" s="48" t="s">
        <v>428</v>
      </c>
      <c r="E62" s="48">
        <v>360</v>
      </c>
      <c r="F62" s="48" t="s">
        <v>357</v>
      </c>
      <c r="G62" s="48">
        <v>32.486438644437875</v>
      </c>
      <c r="H62" s="48">
        <f t="shared" si="2"/>
        <v>9.0240107345660764E-2</v>
      </c>
    </row>
    <row r="63" spans="1:8" ht="60" x14ac:dyDescent="0.25">
      <c r="A63" s="48">
        <v>2028</v>
      </c>
      <c r="B63" s="48" t="s">
        <v>442</v>
      </c>
      <c r="C63" s="48" t="s">
        <v>424</v>
      </c>
      <c r="D63" s="48" t="s">
        <v>428</v>
      </c>
      <c r="E63" s="48">
        <v>380</v>
      </c>
      <c r="F63" s="48" t="s">
        <v>357</v>
      </c>
      <c r="G63" s="48">
        <v>32.200473653090562</v>
      </c>
      <c r="H63" s="48">
        <f t="shared" si="2"/>
        <v>8.4738088560764632E-2</v>
      </c>
    </row>
    <row r="64" spans="1:8" ht="60" x14ac:dyDescent="0.25">
      <c r="A64" s="48">
        <v>2028</v>
      </c>
      <c r="B64" s="48" t="s">
        <v>442</v>
      </c>
      <c r="C64" s="48" t="s">
        <v>431</v>
      </c>
      <c r="D64" s="48" t="s">
        <v>428</v>
      </c>
      <c r="E64" s="48">
        <v>360</v>
      </c>
      <c r="F64" s="48" t="s">
        <v>357</v>
      </c>
      <c r="G64" s="48">
        <v>51.222171868868543</v>
      </c>
      <c r="H64" s="48">
        <f t="shared" si="2"/>
        <v>0.14228381074685706</v>
      </c>
    </row>
    <row r="65" spans="1:8" ht="60" x14ac:dyDescent="0.25">
      <c r="A65" s="48">
        <v>2028</v>
      </c>
      <c r="B65" s="48" t="s">
        <v>442</v>
      </c>
      <c r="C65" s="48" t="s">
        <v>425</v>
      </c>
      <c r="D65" s="48" t="s">
        <v>428</v>
      </c>
      <c r="E65" s="48">
        <v>350</v>
      </c>
      <c r="F65" s="48" t="s">
        <v>357</v>
      </c>
      <c r="G65" s="48">
        <v>45.491801828023554</v>
      </c>
      <c r="H65" s="48">
        <f t="shared" si="2"/>
        <v>0.12997657665149587</v>
      </c>
    </row>
    <row r="66" spans="1:8" ht="60" x14ac:dyDescent="0.25">
      <c r="A66" s="48">
        <v>2028</v>
      </c>
      <c r="B66" s="48" t="s">
        <v>442</v>
      </c>
      <c r="C66" s="48" t="s">
        <v>432</v>
      </c>
      <c r="D66" s="48" t="s">
        <v>428</v>
      </c>
      <c r="E66" s="48">
        <v>350</v>
      </c>
      <c r="F66" s="48" t="s">
        <v>357</v>
      </c>
      <c r="G66" s="48">
        <v>76.587860925806567</v>
      </c>
      <c r="H66" s="48">
        <f t="shared" si="2"/>
        <v>0.21882245978801876</v>
      </c>
    </row>
    <row r="67" spans="1:8" ht="60" x14ac:dyDescent="0.25">
      <c r="A67" s="48">
        <v>2028</v>
      </c>
      <c r="B67" s="48" t="s">
        <v>442</v>
      </c>
      <c r="C67" s="48" t="s">
        <v>433</v>
      </c>
      <c r="D67" s="48" t="s">
        <v>428</v>
      </c>
      <c r="E67" s="48">
        <v>360</v>
      </c>
      <c r="F67" s="48" t="s">
        <v>357</v>
      </c>
      <c r="G67" s="48">
        <v>84.601989441803582</v>
      </c>
      <c r="H67" s="48">
        <f t="shared" si="2"/>
        <v>0.23500552622723217</v>
      </c>
    </row>
    <row r="68" spans="1:8" ht="60" x14ac:dyDescent="0.25">
      <c r="A68" s="48">
        <v>2028</v>
      </c>
      <c r="B68" s="48" t="s">
        <v>442</v>
      </c>
      <c r="C68" s="48" t="s">
        <v>426</v>
      </c>
      <c r="D68" s="48" t="s">
        <v>428</v>
      </c>
      <c r="E68" s="48">
        <v>350</v>
      </c>
      <c r="F68" s="48" t="s">
        <v>357</v>
      </c>
      <c r="G68" s="48">
        <v>54.763270628328982</v>
      </c>
      <c r="H68" s="48">
        <f t="shared" si="2"/>
        <v>0.15646648750951136</v>
      </c>
    </row>
    <row r="69" spans="1:8" ht="60" x14ac:dyDescent="0.25">
      <c r="A69" s="48">
        <v>2028</v>
      </c>
      <c r="B69" s="48" t="s">
        <v>442</v>
      </c>
      <c r="C69" s="48" t="s">
        <v>434</v>
      </c>
      <c r="D69" s="48" t="s">
        <v>428</v>
      </c>
      <c r="E69" s="48"/>
      <c r="F69" s="48" t="s">
        <v>357</v>
      </c>
      <c r="G69" s="48">
        <v>71.70113212269716</v>
      </c>
      <c r="H69" s="48" t="e">
        <f t="shared" si="2"/>
        <v>#DIV/0!</v>
      </c>
    </row>
    <row r="70" spans="1:8" ht="60" x14ac:dyDescent="0.25">
      <c r="A70" s="48">
        <v>2028</v>
      </c>
      <c r="B70" s="48" t="s">
        <v>442</v>
      </c>
      <c r="C70" s="48" t="s">
        <v>435</v>
      </c>
      <c r="D70" s="48" t="s">
        <v>428</v>
      </c>
      <c r="E70" s="48">
        <v>320</v>
      </c>
      <c r="F70" s="48" t="s">
        <v>357</v>
      </c>
      <c r="G70" s="48">
        <v>47.643369580965675</v>
      </c>
      <c r="H70" s="48">
        <f t="shared" si="2"/>
        <v>0.14888552994051774</v>
      </c>
    </row>
    <row r="71" spans="1:8" ht="60" x14ac:dyDescent="0.25">
      <c r="A71" s="48">
        <v>2028</v>
      </c>
      <c r="B71" s="48" t="s">
        <v>442</v>
      </c>
      <c r="C71" s="48" t="s">
        <v>436</v>
      </c>
      <c r="D71" s="48" t="s">
        <v>428</v>
      </c>
      <c r="E71" s="48">
        <v>320</v>
      </c>
      <c r="F71" s="48" t="s">
        <v>357</v>
      </c>
      <c r="G71" s="48">
        <v>33.888831855956255</v>
      </c>
      <c r="H71" s="48">
        <f t="shared" si="2"/>
        <v>0.10590259954986329</v>
      </c>
    </row>
    <row r="72" spans="1:8" ht="60" x14ac:dyDescent="0.25">
      <c r="A72" s="48">
        <v>2028</v>
      </c>
      <c r="B72" s="48" t="s">
        <v>442</v>
      </c>
      <c r="C72" s="48" t="s">
        <v>437</v>
      </c>
      <c r="D72" s="48" t="s">
        <v>428</v>
      </c>
      <c r="E72" s="48">
        <v>330</v>
      </c>
      <c r="F72" s="48" t="s">
        <v>357</v>
      </c>
      <c r="G72" s="48">
        <v>27.019478340788556</v>
      </c>
      <c r="H72" s="48">
        <f t="shared" si="2"/>
        <v>8.1877207093298654E-2</v>
      </c>
    </row>
    <row r="73" spans="1:8" ht="60" x14ac:dyDescent="0.25">
      <c r="A73" s="48">
        <v>2028</v>
      </c>
      <c r="B73" s="48" t="s">
        <v>442</v>
      </c>
      <c r="C73" s="48" t="s">
        <v>438</v>
      </c>
      <c r="D73" s="48" t="s">
        <v>428</v>
      </c>
      <c r="E73" s="48">
        <v>310</v>
      </c>
      <c r="F73" s="48" t="s">
        <v>357</v>
      </c>
      <c r="G73" s="48">
        <v>53.789154307114366</v>
      </c>
      <c r="H73" s="48">
        <f t="shared" si="2"/>
        <v>0.17351340099069151</v>
      </c>
    </row>
    <row r="74" spans="1:8" ht="60" x14ac:dyDescent="0.25">
      <c r="A74" s="48">
        <v>2028</v>
      </c>
      <c r="B74" s="48" t="s">
        <v>442</v>
      </c>
      <c r="C74" s="48" t="s">
        <v>427</v>
      </c>
      <c r="D74" s="48" t="s">
        <v>428</v>
      </c>
      <c r="E74" s="48">
        <v>310</v>
      </c>
      <c r="F74" s="48" t="s">
        <v>357</v>
      </c>
      <c r="G74" s="48">
        <v>459.15497187251992</v>
      </c>
      <c r="H74" s="48">
        <f t="shared" si="2"/>
        <v>1.4811450705565159</v>
      </c>
    </row>
    <row r="75" spans="1:8" ht="60" x14ac:dyDescent="0.25">
      <c r="A75" s="48">
        <v>2028</v>
      </c>
      <c r="B75" s="48" t="s">
        <v>442</v>
      </c>
      <c r="C75" s="48" t="s">
        <v>439</v>
      </c>
      <c r="D75" s="48" t="s">
        <v>428</v>
      </c>
      <c r="E75" s="48">
        <v>330</v>
      </c>
      <c r="F75" s="48" t="s">
        <v>357</v>
      </c>
      <c r="G75" s="48">
        <v>63.757259478689406</v>
      </c>
      <c r="H75" s="48">
        <f t="shared" si="2"/>
        <v>0.1932038166020891</v>
      </c>
    </row>
    <row r="76" spans="1:8" ht="60" x14ac:dyDescent="0.25">
      <c r="A76" s="48">
        <v>2028</v>
      </c>
      <c r="B76" s="48" t="s">
        <v>442</v>
      </c>
      <c r="C76" s="48" t="s">
        <v>440</v>
      </c>
      <c r="D76" s="48" t="s">
        <v>428</v>
      </c>
      <c r="E76" s="48">
        <v>298</v>
      </c>
      <c r="F76" s="48" t="s">
        <v>357</v>
      </c>
      <c r="G76" s="48">
        <v>54.826192578174542</v>
      </c>
      <c r="H76" s="48">
        <f t="shared" si="2"/>
        <v>0.18398051200729712</v>
      </c>
    </row>
    <row r="77" spans="1:8" ht="60" x14ac:dyDescent="0.25">
      <c r="A77" s="48">
        <v>2028</v>
      </c>
      <c r="B77" s="48" t="s">
        <v>442</v>
      </c>
      <c r="C77" s="48" t="s">
        <v>441</v>
      </c>
      <c r="D77" s="48" t="s">
        <v>428</v>
      </c>
      <c r="E77" s="48">
        <v>330</v>
      </c>
      <c r="F77" s="48" t="s">
        <v>357</v>
      </c>
      <c r="G77" s="48">
        <v>34.01828707018344</v>
      </c>
      <c r="H77" s="48">
        <f t="shared" si="2"/>
        <v>0.10308571839449528</v>
      </c>
    </row>
    <row r="78" spans="1:8" ht="60" x14ac:dyDescent="0.25">
      <c r="A78" s="48">
        <v>2029</v>
      </c>
      <c r="B78" s="48" t="s">
        <v>442</v>
      </c>
      <c r="C78" s="48" t="s">
        <v>422</v>
      </c>
      <c r="D78" s="48" t="s">
        <v>428</v>
      </c>
      <c r="E78" s="48">
        <v>9</v>
      </c>
      <c r="F78" s="48" t="s">
        <v>357</v>
      </c>
      <c r="G78" s="48">
        <v>42.686030440056619</v>
      </c>
      <c r="H78" s="48">
        <f t="shared" si="2"/>
        <v>4.7428922711174017</v>
      </c>
    </row>
    <row r="79" spans="1:8" ht="60" x14ac:dyDescent="0.25">
      <c r="A79" s="48">
        <v>2029</v>
      </c>
      <c r="B79" s="48" t="s">
        <v>442</v>
      </c>
      <c r="C79" s="48" t="s">
        <v>423</v>
      </c>
      <c r="D79" s="48" t="s">
        <v>428</v>
      </c>
      <c r="E79" s="48">
        <v>310</v>
      </c>
      <c r="F79" s="48" t="s">
        <v>357</v>
      </c>
      <c r="G79" s="48">
        <v>57.649694709260565</v>
      </c>
      <c r="H79" s="48">
        <f t="shared" si="2"/>
        <v>0.18596675712664698</v>
      </c>
    </row>
    <row r="80" spans="1:8" ht="60" x14ac:dyDescent="0.25">
      <c r="A80" s="48">
        <v>2029</v>
      </c>
      <c r="B80" s="48" t="s">
        <v>442</v>
      </c>
      <c r="C80" s="48" t="s">
        <v>429</v>
      </c>
      <c r="D80" s="48" t="s">
        <v>428</v>
      </c>
      <c r="E80" s="48"/>
      <c r="F80" s="48" t="s">
        <v>357</v>
      </c>
      <c r="G80" s="48">
        <v>3588.4499348992795</v>
      </c>
      <c r="H80" s="48" t="e">
        <f>G80/E80</f>
        <v>#DIV/0!</v>
      </c>
    </row>
    <row r="81" spans="1:8" ht="60" x14ac:dyDescent="0.25">
      <c r="A81" s="48">
        <v>2029</v>
      </c>
      <c r="B81" s="48" t="s">
        <v>442</v>
      </c>
      <c r="C81" s="48" t="s">
        <v>430</v>
      </c>
      <c r="D81" s="48" t="s">
        <v>428</v>
      </c>
      <c r="E81" s="48">
        <v>360</v>
      </c>
      <c r="F81" s="48" t="s">
        <v>357</v>
      </c>
      <c r="G81" s="48">
        <v>235.78629075981701</v>
      </c>
      <c r="H81" s="48">
        <f t="shared" ref="H81:H105" si="3">G81/E81</f>
        <v>0.6549619187772695</v>
      </c>
    </row>
    <row r="82" spans="1:8" ht="60" x14ac:dyDescent="0.25">
      <c r="A82" s="48">
        <v>2029</v>
      </c>
      <c r="B82" s="48" t="s">
        <v>442</v>
      </c>
      <c r="C82" s="48" t="s">
        <v>424</v>
      </c>
      <c r="D82" s="48" t="s">
        <v>428</v>
      </c>
      <c r="E82" s="48">
        <v>380</v>
      </c>
      <c r="F82" s="48" t="s">
        <v>357</v>
      </c>
      <c r="G82" s="48">
        <v>422.78016943292232</v>
      </c>
      <c r="H82" s="48">
        <f t="shared" si="3"/>
        <v>1.1125793932445325</v>
      </c>
    </row>
    <row r="83" spans="1:8" ht="60" x14ac:dyDescent="0.25">
      <c r="A83" s="48">
        <v>2029</v>
      </c>
      <c r="B83" s="48" t="s">
        <v>442</v>
      </c>
      <c r="C83" s="48" t="s">
        <v>431</v>
      </c>
      <c r="D83" s="48" t="s">
        <v>428</v>
      </c>
      <c r="E83" s="48">
        <v>360</v>
      </c>
      <c r="F83" s="48" t="s">
        <v>357</v>
      </c>
      <c r="G83" s="48">
        <v>127.25010602278975</v>
      </c>
      <c r="H83" s="48">
        <f t="shared" si="3"/>
        <v>0.35347251672997154</v>
      </c>
    </row>
    <row r="84" spans="1:8" ht="60" x14ac:dyDescent="0.25">
      <c r="A84" s="48">
        <v>2029</v>
      </c>
      <c r="B84" s="48" t="s">
        <v>442</v>
      </c>
      <c r="C84" s="48" t="s">
        <v>425</v>
      </c>
      <c r="D84" s="48" t="s">
        <v>428</v>
      </c>
      <c r="E84" s="48">
        <v>350</v>
      </c>
      <c r="F84" s="48" t="s">
        <v>357</v>
      </c>
      <c r="G84" s="48">
        <v>70.198536773909822</v>
      </c>
      <c r="H84" s="48">
        <f t="shared" si="3"/>
        <v>0.20056724792545663</v>
      </c>
    </row>
    <row r="85" spans="1:8" ht="60" x14ac:dyDescent="0.25">
      <c r="A85" s="48">
        <v>2029</v>
      </c>
      <c r="B85" s="48" t="s">
        <v>442</v>
      </c>
      <c r="C85" s="48" t="s">
        <v>432</v>
      </c>
      <c r="D85" s="48" t="s">
        <v>428</v>
      </c>
      <c r="E85" s="48">
        <v>350</v>
      </c>
      <c r="F85" s="48" t="s">
        <v>357</v>
      </c>
      <c r="G85" s="48">
        <v>156.95151333398115</v>
      </c>
      <c r="H85" s="48">
        <f t="shared" si="3"/>
        <v>0.44843289523994617</v>
      </c>
    </row>
    <row r="86" spans="1:8" ht="60" x14ac:dyDescent="0.25">
      <c r="A86" s="48">
        <v>2029</v>
      </c>
      <c r="B86" s="48" t="s">
        <v>442</v>
      </c>
      <c r="C86" s="48" t="s">
        <v>433</v>
      </c>
      <c r="D86" s="48" t="s">
        <v>428</v>
      </c>
      <c r="E86" s="48">
        <v>360</v>
      </c>
      <c r="F86" s="48" t="s">
        <v>357</v>
      </c>
      <c r="G86" s="48">
        <v>45.149693951533315</v>
      </c>
      <c r="H86" s="48">
        <f t="shared" si="3"/>
        <v>0.12541581653203698</v>
      </c>
    </row>
    <row r="87" spans="1:8" ht="60" x14ac:dyDescent="0.25">
      <c r="A87" s="48">
        <v>2029</v>
      </c>
      <c r="B87" s="48" t="s">
        <v>442</v>
      </c>
      <c r="C87" s="48" t="s">
        <v>426</v>
      </c>
      <c r="D87" s="48" t="s">
        <v>428</v>
      </c>
      <c r="E87" s="48">
        <v>350</v>
      </c>
      <c r="F87" s="48" t="s">
        <v>357</v>
      </c>
      <c r="G87" s="48">
        <v>28.052931473435383</v>
      </c>
      <c r="H87" s="48">
        <f t="shared" si="3"/>
        <v>8.0151232781243947E-2</v>
      </c>
    </row>
    <row r="88" spans="1:8" ht="60" x14ac:dyDescent="0.25">
      <c r="A88" s="48">
        <v>2029</v>
      </c>
      <c r="B88" s="48" t="s">
        <v>442</v>
      </c>
      <c r="C88" s="48" t="s">
        <v>434</v>
      </c>
      <c r="D88" s="48" t="s">
        <v>428</v>
      </c>
      <c r="E88" s="48"/>
      <c r="F88" s="48" t="s">
        <v>357</v>
      </c>
      <c r="G88" s="48">
        <v>32.486438644437875</v>
      </c>
      <c r="H88" s="48" t="e">
        <f t="shared" si="3"/>
        <v>#DIV/0!</v>
      </c>
    </row>
    <row r="89" spans="1:8" ht="60" x14ac:dyDescent="0.25">
      <c r="A89" s="48">
        <v>2029</v>
      </c>
      <c r="B89" s="48" t="s">
        <v>442</v>
      </c>
      <c r="C89" s="48" t="s">
        <v>435</v>
      </c>
      <c r="D89" s="48" t="s">
        <v>428</v>
      </c>
      <c r="E89" s="48">
        <v>320</v>
      </c>
      <c r="F89" s="48" t="s">
        <v>357</v>
      </c>
      <c r="G89" s="48">
        <v>32.200473653090562</v>
      </c>
      <c r="H89" s="48">
        <f t="shared" si="3"/>
        <v>0.100626480165908</v>
      </c>
    </row>
    <row r="90" spans="1:8" ht="60" x14ac:dyDescent="0.25">
      <c r="A90" s="48">
        <v>2029</v>
      </c>
      <c r="B90" s="48" t="s">
        <v>442</v>
      </c>
      <c r="C90" s="48" t="s">
        <v>436</v>
      </c>
      <c r="D90" s="48" t="s">
        <v>428</v>
      </c>
      <c r="E90" s="48">
        <v>320</v>
      </c>
      <c r="F90" s="48" t="s">
        <v>357</v>
      </c>
      <c r="G90" s="48">
        <v>51.222171868868543</v>
      </c>
      <c r="H90" s="48">
        <f t="shared" si="3"/>
        <v>0.1600692870902142</v>
      </c>
    </row>
    <row r="91" spans="1:8" ht="60" x14ac:dyDescent="0.25">
      <c r="A91" s="48">
        <v>2029</v>
      </c>
      <c r="B91" s="48" t="s">
        <v>442</v>
      </c>
      <c r="C91" s="48" t="s">
        <v>437</v>
      </c>
      <c r="D91" s="48" t="s">
        <v>428</v>
      </c>
      <c r="E91" s="48">
        <v>330</v>
      </c>
      <c r="F91" s="48" t="s">
        <v>357</v>
      </c>
      <c r="G91" s="48">
        <v>45.491801828023554</v>
      </c>
      <c r="H91" s="48">
        <f t="shared" si="3"/>
        <v>0.13785394493340472</v>
      </c>
    </row>
    <row r="92" spans="1:8" ht="60" x14ac:dyDescent="0.25">
      <c r="A92" s="48">
        <v>2029</v>
      </c>
      <c r="B92" s="48" t="s">
        <v>442</v>
      </c>
      <c r="C92" s="48" t="s">
        <v>438</v>
      </c>
      <c r="D92" s="48" t="s">
        <v>428</v>
      </c>
      <c r="E92" s="48">
        <v>310</v>
      </c>
      <c r="F92" s="48" t="s">
        <v>357</v>
      </c>
      <c r="G92" s="48">
        <v>76.587860925806567</v>
      </c>
      <c r="H92" s="48">
        <f t="shared" si="3"/>
        <v>0.2470576158896986</v>
      </c>
    </row>
    <row r="93" spans="1:8" ht="60" x14ac:dyDescent="0.25">
      <c r="A93" s="48">
        <v>2029</v>
      </c>
      <c r="B93" s="48" t="s">
        <v>442</v>
      </c>
      <c r="C93" s="48" t="s">
        <v>427</v>
      </c>
      <c r="D93" s="48" t="s">
        <v>428</v>
      </c>
      <c r="E93" s="48">
        <v>310</v>
      </c>
      <c r="F93" s="48" t="s">
        <v>357</v>
      </c>
      <c r="G93" s="48">
        <v>84.601989441803582</v>
      </c>
      <c r="H93" s="48">
        <f t="shared" si="3"/>
        <v>0.27290964336065671</v>
      </c>
    </row>
    <row r="94" spans="1:8" ht="60" x14ac:dyDescent="0.25">
      <c r="A94" s="48">
        <v>2029</v>
      </c>
      <c r="B94" s="48" t="s">
        <v>442</v>
      </c>
      <c r="C94" s="48" t="s">
        <v>439</v>
      </c>
      <c r="D94" s="48" t="s">
        <v>428</v>
      </c>
      <c r="E94" s="48">
        <v>330</v>
      </c>
      <c r="F94" s="48" t="s">
        <v>357</v>
      </c>
      <c r="G94" s="48">
        <v>54.763270628328982</v>
      </c>
      <c r="H94" s="48">
        <f t="shared" si="3"/>
        <v>0.16594930493433024</v>
      </c>
    </row>
    <row r="95" spans="1:8" ht="60" x14ac:dyDescent="0.25">
      <c r="A95" s="48">
        <v>2029</v>
      </c>
      <c r="B95" s="48" t="s">
        <v>442</v>
      </c>
      <c r="C95" s="48" t="s">
        <v>440</v>
      </c>
      <c r="D95" s="48" t="s">
        <v>428</v>
      </c>
      <c r="E95" s="48">
        <v>298</v>
      </c>
      <c r="F95" s="48" t="s">
        <v>357</v>
      </c>
      <c r="G95" s="48">
        <v>71.70113212269716</v>
      </c>
      <c r="H95" s="48">
        <f t="shared" si="3"/>
        <v>0.24060782591509114</v>
      </c>
    </row>
    <row r="96" spans="1:8" ht="60" x14ac:dyDescent="0.25">
      <c r="A96" s="48">
        <v>2029</v>
      </c>
      <c r="B96" s="48" t="s">
        <v>442</v>
      </c>
      <c r="C96" s="48" t="s">
        <v>441</v>
      </c>
      <c r="D96" s="48" t="s">
        <v>428</v>
      </c>
      <c r="E96" s="48">
        <v>330</v>
      </c>
      <c r="F96" s="48" t="s">
        <v>357</v>
      </c>
      <c r="G96" s="48">
        <v>47.643369580965675</v>
      </c>
      <c r="H96" s="48">
        <f t="shared" si="3"/>
        <v>0.14437384721504751</v>
      </c>
    </row>
    <row r="97" spans="1:8" ht="60" x14ac:dyDescent="0.25">
      <c r="A97" s="48">
        <v>2030</v>
      </c>
      <c r="B97" s="48" t="s">
        <v>442</v>
      </c>
      <c r="C97" s="48" t="s">
        <v>422</v>
      </c>
      <c r="D97" s="48" t="s">
        <v>428</v>
      </c>
      <c r="E97" s="48">
        <v>9</v>
      </c>
      <c r="F97" s="48" t="s">
        <v>357</v>
      </c>
      <c r="G97" s="48">
        <v>33.888831855956255</v>
      </c>
      <c r="H97" s="48">
        <f t="shared" si="3"/>
        <v>3.7654257617729172</v>
      </c>
    </row>
    <row r="98" spans="1:8" ht="60" x14ac:dyDescent="0.25">
      <c r="A98" s="48">
        <v>2030</v>
      </c>
      <c r="B98" s="48" t="s">
        <v>442</v>
      </c>
      <c r="C98" s="48" t="s">
        <v>423</v>
      </c>
      <c r="D98" s="48" t="s">
        <v>428</v>
      </c>
      <c r="E98" s="48">
        <v>310</v>
      </c>
      <c r="F98" s="48" t="s">
        <v>357</v>
      </c>
      <c r="G98" s="48">
        <v>27.019478340788556</v>
      </c>
      <c r="H98" s="48">
        <f t="shared" si="3"/>
        <v>8.7159607550930829E-2</v>
      </c>
    </row>
    <row r="99" spans="1:8" ht="60" x14ac:dyDescent="0.25">
      <c r="A99" s="48">
        <v>2030</v>
      </c>
      <c r="B99" s="48" t="s">
        <v>442</v>
      </c>
      <c r="C99" s="48" t="s">
        <v>429</v>
      </c>
      <c r="D99" s="48" t="s">
        <v>428</v>
      </c>
      <c r="E99" s="48"/>
      <c r="F99" s="48" t="s">
        <v>357</v>
      </c>
      <c r="G99" s="48">
        <v>53.789154307114366</v>
      </c>
      <c r="H99" s="48" t="e">
        <f t="shared" si="3"/>
        <v>#DIV/0!</v>
      </c>
    </row>
    <row r="100" spans="1:8" ht="60" x14ac:dyDescent="0.25">
      <c r="A100" s="48">
        <v>2030</v>
      </c>
      <c r="B100" s="48" t="s">
        <v>442</v>
      </c>
      <c r="C100" s="48" t="s">
        <v>430</v>
      </c>
      <c r="D100" s="48" t="s">
        <v>428</v>
      </c>
      <c r="E100" s="48">
        <v>360</v>
      </c>
      <c r="F100" s="48" t="s">
        <v>357</v>
      </c>
      <c r="G100" s="48">
        <v>459.15497187251992</v>
      </c>
      <c r="H100" s="48">
        <f t="shared" si="3"/>
        <v>1.2754304774236664</v>
      </c>
    </row>
    <row r="101" spans="1:8" ht="60" x14ac:dyDescent="0.25">
      <c r="A101" s="48">
        <v>2030</v>
      </c>
      <c r="B101" s="48" t="s">
        <v>442</v>
      </c>
      <c r="C101" s="48" t="s">
        <v>424</v>
      </c>
      <c r="D101" s="48" t="s">
        <v>428</v>
      </c>
      <c r="E101" s="48">
        <v>380</v>
      </c>
      <c r="F101" s="48" t="s">
        <v>357</v>
      </c>
      <c r="G101" s="48">
        <v>63.757259478689406</v>
      </c>
      <c r="H101" s="48">
        <f t="shared" si="3"/>
        <v>0.16778226178602476</v>
      </c>
    </row>
    <row r="102" spans="1:8" ht="60" x14ac:dyDescent="0.25">
      <c r="A102" s="48">
        <v>2030</v>
      </c>
      <c r="B102" s="48" t="s">
        <v>442</v>
      </c>
      <c r="C102" s="48" t="s">
        <v>431</v>
      </c>
      <c r="D102" s="48" t="s">
        <v>428</v>
      </c>
      <c r="E102" s="48">
        <v>360</v>
      </c>
      <c r="F102" s="48" t="s">
        <v>357</v>
      </c>
      <c r="G102" s="48">
        <v>54.826192578174542</v>
      </c>
      <c r="H102" s="48">
        <f t="shared" si="3"/>
        <v>0.15229497938381817</v>
      </c>
    </row>
    <row r="103" spans="1:8" ht="60" x14ac:dyDescent="0.25">
      <c r="A103" s="48">
        <v>2030</v>
      </c>
      <c r="B103" s="48" t="s">
        <v>442</v>
      </c>
      <c r="C103" s="48" t="s">
        <v>425</v>
      </c>
      <c r="D103" s="48" t="s">
        <v>428</v>
      </c>
      <c r="E103" s="48">
        <v>350</v>
      </c>
      <c r="F103" s="48" t="s">
        <v>357</v>
      </c>
      <c r="G103" s="48">
        <v>34.01828707018344</v>
      </c>
      <c r="H103" s="48">
        <f t="shared" si="3"/>
        <v>9.7195105914809829E-2</v>
      </c>
    </row>
    <row r="104" spans="1:8" ht="60" x14ac:dyDescent="0.25">
      <c r="A104" s="48">
        <v>2030</v>
      </c>
      <c r="B104" s="48" t="s">
        <v>442</v>
      </c>
      <c r="C104" s="48" t="s">
        <v>432</v>
      </c>
      <c r="D104" s="48" t="s">
        <v>428</v>
      </c>
      <c r="E104" s="48">
        <v>350</v>
      </c>
      <c r="F104" s="48" t="s">
        <v>357</v>
      </c>
      <c r="G104" s="48">
        <v>42.686030440056619</v>
      </c>
      <c r="H104" s="48">
        <f t="shared" si="3"/>
        <v>0.12196008697159035</v>
      </c>
    </row>
    <row r="105" spans="1:8" ht="60" x14ac:dyDescent="0.25">
      <c r="A105" s="48">
        <v>2030</v>
      </c>
      <c r="B105" s="48" t="s">
        <v>442</v>
      </c>
      <c r="C105" s="48" t="s">
        <v>433</v>
      </c>
      <c r="D105" s="48" t="s">
        <v>428</v>
      </c>
      <c r="E105" s="48">
        <v>360</v>
      </c>
      <c r="F105" s="48" t="s">
        <v>357</v>
      </c>
      <c r="G105" s="48">
        <v>57.649694709260565</v>
      </c>
      <c r="H105" s="48">
        <f t="shared" si="3"/>
        <v>0.16013804085905711</v>
      </c>
    </row>
    <row r="106" spans="1:8" ht="60" x14ac:dyDescent="0.25">
      <c r="A106" s="48">
        <v>2030</v>
      </c>
      <c r="B106" s="48" t="s">
        <v>442</v>
      </c>
      <c r="C106" s="48" t="s">
        <v>426</v>
      </c>
      <c r="D106" s="48" t="s">
        <v>428</v>
      </c>
      <c r="E106" s="48">
        <v>350</v>
      </c>
      <c r="F106" s="48" t="s">
        <v>357</v>
      </c>
      <c r="G106" s="48">
        <v>3588.4499348992795</v>
      </c>
      <c r="H106" s="48">
        <f>G106/E106</f>
        <v>10.252714099712227</v>
      </c>
    </row>
    <row r="107" spans="1:8" ht="60" x14ac:dyDescent="0.25">
      <c r="A107" s="48">
        <v>2030</v>
      </c>
      <c r="B107" s="48" t="s">
        <v>442</v>
      </c>
      <c r="C107" s="48" t="s">
        <v>434</v>
      </c>
      <c r="D107" s="48" t="s">
        <v>428</v>
      </c>
      <c r="E107" s="48"/>
      <c r="F107" s="48" t="s">
        <v>357</v>
      </c>
      <c r="G107" s="48">
        <v>235.78629075981701</v>
      </c>
      <c r="H107" s="48" t="e">
        <f t="shared" ref="H107:H131" si="4">G107/E107</f>
        <v>#DIV/0!</v>
      </c>
    </row>
    <row r="108" spans="1:8" ht="60" x14ac:dyDescent="0.25">
      <c r="A108" s="48">
        <v>2030</v>
      </c>
      <c r="B108" s="48" t="s">
        <v>442</v>
      </c>
      <c r="C108" s="48" t="s">
        <v>435</v>
      </c>
      <c r="D108" s="48" t="s">
        <v>428</v>
      </c>
      <c r="E108" s="48">
        <v>320</v>
      </c>
      <c r="F108" s="48" t="s">
        <v>357</v>
      </c>
      <c r="G108" s="48">
        <v>422.78016943292232</v>
      </c>
      <c r="H108" s="48">
        <f t="shared" si="4"/>
        <v>1.3211880294778822</v>
      </c>
    </row>
    <row r="109" spans="1:8" ht="60" x14ac:dyDescent="0.25">
      <c r="A109" s="48">
        <v>2030</v>
      </c>
      <c r="B109" s="48" t="s">
        <v>442</v>
      </c>
      <c r="C109" s="48" t="s">
        <v>436</v>
      </c>
      <c r="D109" s="48" t="s">
        <v>428</v>
      </c>
      <c r="E109" s="48">
        <v>320</v>
      </c>
      <c r="F109" s="48" t="s">
        <v>357</v>
      </c>
      <c r="G109" s="48">
        <v>127.25010602278975</v>
      </c>
      <c r="H109" s="48">
        <f t="shared" si="4"/>
        <v>0.39765658132121795</v>
      </c>
    </row>
    <row r="110" spans="1:8" ht="60" x14ac:dyDescent="0.25">
      <c r="A110" s="48">
        <v>2030</v>
      </c>
      <c r="B110" s="48" t="s">
        <v>442</v>
      </c>
      <c r="C110" s="48" t="s">
        <v>437</v>
      </c>
      <c r="D110" s="48" t="s">
        <v>428</v>
      </c>
      <c r="E110" s="48">
        <v>330</v>
      </c>
      <c r="F110" s="48" t="s">
        <v>357</v>
      </c>
      <c r="G110" s="48">
        <v>70.198536773909822</v>
      </c>
      <c r="H110" s="48">
        <f t="shared" si="4"/>
        <v>0.21272283870881764</v>
      </c>
    </row>
    <row r="111" spans="1:8" ht="60" x14ac:dyDescent="0.25">
      <c r="A111" s="48">
        <v>2030</v>
      </c>
      <c r="B111" s="48" t="s">
        <v>442</v>
      </c>
      <c r="C111" s="48" t="s">
        <v>438</v>
      </c>
      <c r="D111" s="48" t="s">
        <v>428</v>
      </c>
      <c r="E111" s="48">
        <v>310</v>
      </c>
      <c r="F111" s="48" t="s">
        <v>357</v>
      </c>
      <c r="G111" s="48">
        <v>156.95151333398115</v>
      </c>
      <c r="H111" s="48">
        <f t="shared" si="4"/>
        <v>0.50629520430316499</v>
      </c>
    </row>
    <row r="112" spans="1:8" ht="60" x14ac:dyDescent="0.25">
      <c r="A112" s="48">
        <v>2030</v>
      </c>
      <c r="B112" s="48" t="s">
        <v>442</v>
      </c>
      <c r="C112" s="48" t="s">
        <v>427</v>
      </c>
      <c r="D112" s="48" t="s">
        <v>428</v>
      </c>
      <c r="E112" s="48">
        <v>310</v>
      </c>
      <c r="F112" s="48" t="s">
        <v>357</v>
      </c>
      <c r="G112" s="48">
        <v>45.149693951533315</v>
      </c>
      <c r="H112" s="48">
        <f t="shared" si="4"/>
        <v>0.14564417403720425</v>
      </c>
    </row>
    <row r="113" spans="1:8" ht="60" x14ac:dyDescent="0.25">
      <c r="A113" s="48">
        <v>2030</v>
      </c>
      <c r="B113" s="48" t="s">
        <v>442</v>
      </c>
      <c r="C113" s="48" t="s">
        <v>439</v>
      </c>
      <c r="D113" s="48" t="s">
        <v>428</v>
      </c>
      <c r="E113" s="48">
        <v>330</v>
      </c>
      <c r="F113" s="48" t="s">
        <v>357</v>
      </c>
      <c r="G113" s="48">
        <v>28.052931473435383</v>
      </c>
      <c r="H113" s="48">
        <f t="shared" si="4"/>
        <v>8.5008883252834497E-2</v>
      </c>
    </row>
    <row r="114" spans="1:8" ht="60" x14ac:dyDescent="0.25">
      <c r="A114" s="48">
        <v>2030</v>
      </c>
      <c r="B114" s="48" t="s">
        <v>442</v>
      </c>
      <c r="C114" s="48" t="s">
        <v>440</v>
      </c>
      <c r="D114" s="48" t="s">
        <v>428</v>
      </c>
      <c r="E114" s="48">
        <v>298</v>
      </c>
      <c r="F114" s="48" t="s">
        <v>357</v>
      </c>
      <c r="G114" s="48">
        <v>32.486438644437875</v>
      </c>
      <c r="H114" s="48">
        <f t="shared" si="4"/>
        <v>0.10901489477999286</v>
      </c>
    </row>
    <row r="115" spans="1:8" ht="60" x14ac:dyDescent="0.25">
      <c r="A115" s="48">
        <v>2030</v>
      </c>
      <c r="B115" s="48" t="s">
        <v>442</v>
      </c>
      <c r="C115" s="48" t="s">
        <v>441</v>
      </c>
      <c r="D115" s="48" t="s">
        <v>428</v>
      </c>
      <c r="E115" s="48">
        <v>330</v>
      </c>
      <c r="F115" s="48" t="s">
        <v>357</v>
      </c>
      <c r="G115" s="48">
        <v>32.200473653090562</v>
      </c>
      <c r="H115" s="48">
        <f t="shared" si="4"/>
        <v>9.7577192888153211E-2</v>
      </c>
    </row>
    <row r="116" spans="1:8" ht="60" x14ac:dyDescent="0.25">
      <c r="A116" s="48">
        <v>2031</v>
      </c>
      <c r="B116" s="48" t="s">
        <v>442</v>
      </c>
      <c r="C116" s="48" t="s">
        <v>422</v>
      </c>
      <c r="D116" s="48" t="s">
        <v>428</v>
      </c>
      <c r="E116" s="48">
        <v>9</v>
      </c>
      <c r="F116" s="48" t="s">
        <v>357</v>
      </c>
      <c r="G116" s="48">
        <v>51.222171868868543</v>
      </c>
      <c r="H116" s="48">
        <f t="shared" si="4"/>
        <v>5.6913524298742821</v>
      </c>
    </row>
    <row r="117" spans="1:8" ht="60" x14ac:dyDescent="0.25">
      <c r="A117" s="48">
        <v>2031</v>
      </c>
      <c r="B117" s="48" t="s">
        <v>442</v>
      </c>
      <c r="C117" s="48" t="s">
        <v>423</v>
      </c>
      <c r="D117" s="48" t="s">
        <v>428</v>
      </c>
      <c r="E117" s="48">
        <v>310</v>
      </c>
      <c r="F117" s="48" t="s">
        <v>357</v>
      </c>
      <c r="G117" s="48">
        <v>45.491801828023554</v>
      </c>
      <c r="H117" s="48">
        <f t="shared" si="4"/>
        <v>0.14674774783233405</v>
      </c>
    </row>
    <row r="118" spans="1:8" ht="60" x14ac:dyDescent="0.25">
      <c r="A118" s="48">
        <v>2031</v>
      </c>
      <c r="B118" s="48" t="s">
        <v>442</v>
      </c>
      <c r="C118" s="48" t="s">
        <v>429</v>
      </c>
      <c r="D118" s="48" t="s">
        <v>428</v>
      </c>
      <c r="E118" s="48"/>
      <c r="F118" s="48" t="s">
        <v>357</v>
      </c>
      <c r="G118" s="48">
        <v>76.587860925806567</v>
      </c>
      <c r="H118" s="48" t="e">
        <f t="shared" si="4"/>
        <v>#DIV/0!</v>
      </c>
    </row>
    <row r="119" spans="1:8" ht="60" x14ac:dyDescent="0.25">
      <c r="A119" s="48">
        <v>2031</v>
      </c>
      <c r="B119" s="48" t="s">
        <v>442</v>
      </c>
      <c r="C119" s="48" t="s">
        <v>430</v>
      </c>
      <c r="D119" s="48" t="s">
        <v>428</v>
      </c>
      <c r="E119" s="48">
        <v>360</v>
      </c>
      <c r="F119" s="48" t="s">
        <v>357</v>
      </c>
      <c r="G119" s="48">
        <v>84.601989441803582</v>
      </c>
      <c r="H119" s="48">
        <f t="shared" si="4"/>
        <v>0.23500552622723217</v>
      </c>
    </row>
    <row r="120" spans="1:8" ht="60" x14ac:dyDescent="0.25">
      <c r="A120" s="48">
        <v>2031</v>
      </c>
      <c r="B120" s="48" t="s">
        <v>442</v>
      </c>
      <c r="C120" s="48" t="s">
        <v>424</v>
      </c>
      <c r="D120" s="48" t="s">
        <v>428</v>
      </c>
      <c r="E120" s="48">
        <v>380</v>
      </c>
      <c r="F120" s="48" t="s">
        <v>357</v>
      </c>
      <c r="G120" s="48">
        <v>54.763270628328982</v>
      </c>
      <c r="H120" s="48">
        <f t="shared" si="4"/>
        <v>0.14411387007454995</v>
      </c>
    </row>
    <row r="121" spans="1:8" ht="60" x14ac:dyDescent="0.25">
      <c r="A121" s="48">
        <v>2031</v>
      </c>
      <c r="B121" s="48" t="s">
        <v>442</v>
      </c>
      <c r="C121" s="48" t="s">
        <v>431</v>
      </c>
      <c r="D121" s="48" t="s">
        <v>428</v>
      </c>
      <c r="E121" s="48">
        <v>360</v>
      </c>
      <c r="F121" s="48" t="s">
        <v>357</v>
      </c>
      <c r="G121" s="48">
        <v>71.70113212269716</v>
      </c>
      <c r="H121" s="48">
        <f t="shared" si="4"/>
        <v>0.19916981145193655</v>
      </c>
    </row>
    <row r="122" spans="1:8" ht="60" x14ac:dyDescent="0.25">
      <c r="A122" s="48">
        <v>2031</v>
      </c>
      <c r="B122" s="48" t="s">
        <v>442</v>
      </c>
      <c r="C122" s="48" t="s">
        <v>425</v>
      </c>
      <c r="D122" s="48" t="s">
        <v>428</v>
      </c>
      <c r="E122" s="48">
        <v>350</v>
      </c>
      <c r="F122" s="48" t="s">
        <v>357</v>
      </c>
      <c r="G122" s="48">
        <v>47.643369580965675</v>
      </c>
      <c r="H122" s="48">
        <f t="shared" si="4"/>
        <v>0.13612391308847335</v>
      </c>
    </row>
    <row r="123" spans="1:8" ht="60" x14ac:dyDescent="0.25">
      <c r="A123" s="48">
        <v>2031</v>
      </c>
      <c r="B123" s="48" t="s">
        <v>442</v>
      </c>
      <c r="C123" s="48" t="s">
        <v>432</v>
      </c>
      <c r="D123" s="48" t="s">
        <v>428</v>
      </c>
      <c r="E123" s="48">
        <v>350</v>
      </c>
      <c r="F123" s="48" t="s">
        <v>357</v>
      </c>
      <c r="G123" s="48">
        <v>33.888831855956255</v>
      </c>
      <c r="H123" s="48">
        <f t="shared" si="4"/>
        <v>9.6825233874160727E-2</v>
      </c>
    </row>
    <row r="124" spans="1:8" ht="60" x14ac:dyDescent="0.25">
      <c r="A124" s="48">
        <v>2031</v>
      </c>
      <c r="B124" s="48" t="s">
        <v>442</v>
      </c>
      <c r="C124" s="48" t="s">
        <v>433</v>
      </c>
      <c r="D124" s="48" t="s">
        <v>428</v>
      </c>
      <c r="E124" s="48">
        <v>360</v>
      </c>
      <c r="F124" s="48" t="s">
        <v>357</v>
      </c>
      <c r="G124" s="48">
        <v>27.019478340788556</v>
      </c>
      <c r="H124" s="48">
        <f t="shared" si="4"/>
        <v>7.5054106502190437E-2</v>
      </c>
    </row>
    <row r="125" spans="1:8" ht="60" x14ac:dyDescent="0.25">
      <c r="A125" s="48">
        <v>2031</v>
      </c>
      <c r="B125" s="48" t="s">
        <v>442</v>
      </c>
      <c r="C125" s="48" t="s">
        <v>426</v>
      </c>
      <c r="D125" s="48" t="s">
        <v>428</v>
      </c>
      <c r="E125" s="48">
        <v>350</v>
      </c>
      <c r="F125" s="48" t="s">
        <v>357</v>
      </c>
      <c r="G125" s="48">
        <v>53.789154307114366</v>
      </c>
      <c r="H125" s="48">
        <f t="shared" si="4"/>
        <v>0.15368329802032676</v>
      </c>
    </row>
    <row r="126" spans="1:8" ht="60" x14ac:dyDescent="0.25">
      <c r="A126" s="48">
        <v>2031</v>
      </c>
      <c r="B126" s="48" t="s">
        <v>442</v>
      </c>
      <c r="C126" s="48" t="s">
        <v>434</v>
      </c>
      <c r="D126" s="48" t="s">
        <v>428</v>
      </c>
      <c r="E126" s="48"/>
      <c r="F126" s="48" t="s">
        <v>357</v>
      </c>
      <c r="G126" s="48">
        <v>459.15497187251992</v>
      </c>
      <c r="H126" s="48" t="e">
        <f t="shared" si="4"/>
        <v>#DIV/0!</v>
      </c>
    </row>
    <row r="127" spans="1:8" ht="60" x14ac:dyDescent="0.25">
      <c r="A127" s="48">
        <v>2031</v>
      </c>
      <c r="B127" s="48" t="s">
        <v>442</v>
      </c>
      <c r="C127" s="48" t="s">
        <v>435</v>
      </c>
      <c r="D127" s="48" t="s">
        <v>428</v>
      </c>
      <c r="E127" s="48">
        <v>320</v>
      </c>
      <c r="F127" s="48" t="s">
        <v>357</v>
      </c>
      <c r="G127" s="48">
        <v>63.757259478689406</v>
      </c>
      <c r="H127" s="48">
        <f t="shared" si="4"/>
        <v>0.1992414358709044</v>
      </c>
    </row>
    <row r="128" spans="1:8" ht="60" x14ac:dyDescent="0.25">
      <c r="A128" s="48">
        <v>2031</v>
      </c>
      <c r="B128" s="48" t="s">
        <v>442</v>
      </c>
      <c r="C128" s="48" t="s">
        <v>436</v>
      </c>
      <c r="D128" s="48" t="s">
        <v>428</v>
      </c>
      <c r="E128" s="48">
        <v>320</v>
      </c>
      <c r="F128" s="48" t="s">
        <v>357</v>
      </c>
      <c r="G128" s="48">
        <v>54.826192578174542</v>
      </c>
      <c r="H128" s="48">
        <f t="shared" si="4"/>
        <v>0.17133185180679544</v>
      </c>
    </row>
    <row r="129" spans="1:8" ht="60" x14ac:dyDescent="0.25">
      <c r="A129" s="48">
        <v>2031</v>
      </c>
      <c r="B129" s="48" t="s">
        <v>442</v>
      </c>
      <c r="C129" s="48" t="s">
        <v>437</v>
      </c>
      <c r="D129" s="48" t="s">
        <v>428</v>
      </c>
      <c r="E129" s="48">
        <v>330</v>
      </c>
      <c r="F129" s="48" t="s">
        <v>357</v>
      </c>
      <c r="G129" s="48">
        <v>34.01828707018344</v>
      </c>
      <c r="H129" s="48">
        <f t="shared" si="4"/>
        <v>0.10308571839449528</v>
      </c>
    </row>
    <row r="130" spans="1:8" ht="60" x14ac:dyDescent="0.25">
      <c r="A130" s="48">
        <v>2031</v>
      </c>
      <c r="B130" s="48" t="s">
        <v>442</v>
      </c>
      <c r="C130" s="48" t="s">
        <v>438</v>
      </c>
      <c r="D130" s="48" t="s">
        <v>428</v>
      </c>
      <c r="E130" s="48">
        <v>310</v>
      </c>
      <c r="F130" s="48" t="s">
        <v>357</v>
      </c>
      <c r="G130" s="48">
        <v>42.686030440056619</v>
      </c>
      <c r="H130" s="48">
        <f t="shared" si="4"/>
        <v>0.13769687238727943</v>
      </c>
    </row>
    <row r="131" spans="1:8" ht="60" x14ac:dyDescent="0.25">
      <c r="A131" s="48">
        <v>2031</v>
      </c>
      <c r="B131" s="48" t="s">
        <v>442</v>
      </c>
      <c r="C131" s="48" t="s">
        <v>427</v>
      </c>
      <c r="D131" s="48" t="s">
        <v>428</v>
      </c>
      <c r="E131" s="48">
        <v>310</v>
      </c>
      <c r="F131" s="48" t="s">
        <v>357</v>
      </c>
      <c r="G131" s="48">
        <v>57.649694709260565</v>
      </c>
      <c r="H131" s="48">
        <f t="shared" si="4"/>
        <v>0.18596675712664698</v>
      </c>
    </row>
    <row r="132" spans="1:8" ht="60" x14ac:dyDescent="0.25">
      <c r="A132" s="48">
        <v>2031</v>
      </c>
      <c r="B132" s="48" t="s">
        <v>442</v>
      </c>
      <c r="C132" s="48" t="s">
        <v>439</v>
      </c>
      <c r="D132" s="48" t="s">
        <v>428</v>
      </c>
      <c r="E132" s="48">
        <v>330</v>
      </c>
      <c r="F132" s="48" t="s">
        <v>357</v>
      </c>
      <c r="G132" s="48">
        <v>3588.4499348992795</v>
      </c>
      <c r="H132" s="48">
        <f>G132/E132</f>
        <v>10.874090711815999</v>
      </c>
    </row>
    <row r="133" spans="1:8" ht="60" x14ac:dyDescent="0.25">
      <c r="A133" s="48">
        <v>2031</v>
      </c>
      <c r="B133" s="48" t="s">
        <v>442</v>
      </c>
      <c r="C133" s="48" t="s">
        <v>440</v>
      </c>
      <c r="D133" s="48" t="s">
        <v>428</v>
      </c>
      <c r="E133" s="48">
        <v>298</v>
      </c>
      <c r="F133" s="48" t="s">
        <v>357</v>
      </c>
      <c r="G133" s="48">
        <v>235.78629075981701</v>
      </c>
      <c r="H133" s="48">
        <f t="shared" ref="H133:H157" si="5">G133/E133</f>
        <v>0.791229163623547</v>
      </c>
    </row>
    <row r="134" spans="1:8" ht="60" x14ac:dyDescent="0.25">
      <c r="A134" s="48">
        <v>2031</v>
      </c>
      <c r="B134" s="48" t="s">
        <v>442</v>
      </c>
      <c r="C134" s="48" t="s">
        <v>441</v>
      </c>
      <c r="D134" s="48" t="s">
        <v>428</v>
      </c>
      <c r="E134" s="48">
        <v>330</v>
      </c>
      <c r="F134" s="48" t="s">
        <v>357</v>
      </c>
      <c r="G134" s="48">
        <v>422.78016943292232</v>
      </c>
      <c r="H134" s="48">
        <f t="shared" si="5"/>
        <v>1.2811520285846132</v>
      </c>
    </row>
    <row r="135" spans="1:8" ht="60" x14ac:dyDescent="0.25">
      <c r="A135" s="48">
        <v>2032</v>
      </c>
      <c r="B135" s="48" t="s">
        <v>442</v>
      </c>
      <c r="C135" s="48" t="s">
        <v>422</v>
      </c>
      <c r="D135" s="48" t="s">
        <v>428</v>
      </c>
      <c r="E135" s="48">
        <v>9</v>
      </c>
      <c r="F135" s="48" t="s">
        <v>357</v>
      </c>
      <c r="G135" s="48">
        <v>127.25010602278975</v>
      </c>
      <c r="H135" s="48">
        <f t="shared" si="5"/>
        <v>14.138900669198861</v>
      </c>
    </row>
    <row r="136" spans="1:8" ht="60" x14ac:dyDescent="0.25">
      <c r="A136" s="48">
        <v>2032</v>
      </c>
      <c r="B136" s="48" t="s">
        <v>442</v>
      </c>
      <c r="C136" s="48" t="s">
        <v>423</v>
      </c>
      <c r="D136" s="48" t="s">
        <v>428</v>
      </c>
      <c r="E136" s="48">
        <v>310</v>
      </c>
      <c r="F136" s="48" t="s">
        <v>357</v>
      </c>
      <c r="G136" s="48">
        <v>70.198536773909822</v>
      </c>
      <c r="H136" s="48">
        <f t="shared" si="5"/>
        <v>0.22644689281906394</v>
      </c>
    </row>
    <row r="137" spans="1:8" ht="60" x14ac:dyDescent="0.25">
      <c r="A137" s="48">
        <v>2032</v>
      </c>
      <c r="B137" s="48" t="s">
        <v>442</v>
      </c>
      <c r="C137" s="48" t="s">
        <v>429</v>
      </c>
      <c r="D137" s="48" t="s">
        <v>428</v>
      </c>
      <c r="E137" s="48"/>
      <c r="F137" s="48" t="s">
        <v>357</v>
      </c>
      <c r="G137" s="48">
        <v>156.95151333398115</v>
      </c>
      <c r="H137" s="48" t="e">
        <f t="shared" si="5"/>
        <v>#DIV/0!</v>
      </c>
    </row>
    <row r="138" spans="1:8" ht="60" x14ac:dyDescent="0.25">
      <c r="A138" s="48">
        <v>2032</v>
      </c>
      <c r="B138" s="48" t="s">
        <v>442</v>
      </c>
      <c r="C138" s="48" t="s">
        <v>430</v>
      </c>
      <c r="D138" s="48" t="s">
        <v>428</v>
      </c>
      <c r="E138" s="48">
        <v>360</v>
      </c>
      <c r="F138" s="48" t="s">
        <v>357</v>
      </c>
      <c r="G138" s="48">
        <v>45.149693951533315</v>
      </c>
      <c r="H138" s="48">
        <f t="shared" si="5"/>
        <v>0.12541581653203698</v>
      </c>
    </row>
    <row r="139" spans="1:8" ht="60" x14ac:dyDescent="0.25">
      <c r="A139" s="48">
        <v>2032</v>
      </c>
      <c r="B139" s="48" t="s">
        <v>442</v>
      </c>
      <c r="C139" s="48" t="s">
        <v>424</v>
      </c>
      <c r="D139" s="48" t="s">
        <v>428</v>
      </c>
      <c r="E139" s="48">
        <v>380</v>
      </c>
      <c r="F139" s="48" t="s">
        <v>357</v>
      </c>
      <c r="G139" s="48">
        <v>28.052931473435383</v>
      </c>
      <c r="H139" s="48">
        <f t="shared" si="5"/>
        <v>7.3823503877461533E-2</v>
      </c>
    </row>
    <row r="140" spans="1:8" ht="60" x14ac:dyDescent="0.25">
      <c r="A140" s="48">
        <v>2032</v>
      </c>
      <c r="B140" s="48" t="s">
        <v>442</v>
      </c>
      <c r="C140" s="48" t="s">
        <v>431</v>
      </c>
      <c r="D140" s="48" t="s">
        <v>428</v>
      </c>
      <c r="E140" s="48">
        <v>360</v>
      </c>
      <c r="F140" s="48" t="s">
        <v>357</v>
      </c>
      <c r="G140" s="48">
        <v>32.486438644437875</v>
      </c>
      <c r="H140" s="48">
        <f t="shared" si="5"/>
        <v>9.0240107345660764E-2</v>
      </c>
    </row>
    <row r="141" spans="1:8" ht="60" x14ac:dyDescent="0.25">
      <c r="A141" s="48">
        <v>2032</v>
      </c>
      <c r="B141" s="48" t="s">
        <v>442</v>
      </c>
      <c r="C141" s="48" t="s">
        <v>425</v>
      </c>
      <c r="D141" s="48" t="s">
        <v>428</v>
      </c>
      <c r="E141" s="48">
        <v>350</v>
      </c>
      <c r="F141" s="48" t="s">
        <v>357</v>
      </c>
      <c r="G141" s="48">
        <v>32.200473653090562</v>
      </c>
      <c r="H141" s="48">
        <f t="shared" si="5"/>
        <v>9.2001353294544466E-2</v>
      </c>
    </row>
    <row r="142" spans="1:8" ht="60" x14ac:dyDescent="0.25">
      <c r="A142" s="48">
        <v>2032</v>
      </c>
      <c r="B142" s="48" t="s">
        <v>442</v>
      </c>
      <c r="C142" s="48" t="s">
        <v>432</v>
      </c>
      <c r="D142" s="48" t="s">
        <v>428</v>
      </c>
      <c r="E142" s="48">
        <v>350</v>
      </c>
      <c r="F142" s="48" t="s">
        <v>357</v>
      </c>
      <c r="G142" s="48">
        <v>51.222171868868543</v>
      </c>
      <c r="H142" s="48">
        <f t="shared" si="5"/>
        <v>0.14634906248248156</v>
      </c>
    </row>
    <row r="143" spans="1:8" ht="60" x14ac:dyDescent="0.25">
      <c r="A143" s="48">
        <v>2032</v>
      </c>
      <c r="B143" s="48" t="s">
        <v>442</v>
      </c>
      <c r="C143" s="48" t="s">
        <v>433</v>
      </c>
      <c r="D143" s="48" t="s">
        <v>428</v>
      </c>
      <c r="E143" s="48">
        <v>360</v>
      </c>
      <c r="F143" s="48" t="s">
        <v>357</v>
      </c>
      <c r="G143" s="48">
        <v>45.491801828023554</v>
      </c>
      <c r="H143" s="48">
        <f t="shared" si="5"/>
        <v>0.12636611618895432</v>
      </c>
    </row>
    <row r="144" spans="1:8" ht="60" x14ac:dyDescent="0.25">
      <c r="A144" s="48">
        <v>2032</v>
      </c>
      <c r="B144" s="48" t="s">
        <v>442</v>
      </c>
      <c r="C144" s="48" t="s">
        <v>426</v>
      </c>
      <c r="D144" s="48" t="s">
        <v>428</v>
      </c>
      <c r="E144" s="48">
        <v>350</v>
      </c>
      <c r="F144" s="48" t="s">
        <v>357</v>
      </c>
      <c r="G144" s="48">
        <v>76.587860925806567</v>
      </c>
      <c r="H144" s="48">
        <f t="shared" si="5"/>
        <v>0.21882245978801876</v>
      </c>
    </row>
    <row r="145" spans="1:8" ht="60" x14ac:dyDescent="0.25">
      <c r="A145" s="48">
        <v>2032</v>
      </c>
      <c r="B145" s="48" t="s">
        <v>442</v>
      </c>
      <c r="C145" s="48" t="s">
        <v>434</v>
      </c>
      <c r="D145" s="48" t="s">
        <v>428</v>
      </c>
      <c r="E145" s="48"/>
      <c r="F145" s="48" t="s">
        <v>357</v>
      </c>
      <c r="G145" s="48">
        <v>84.601989441803582</v>
      </c>
      <c r="H145" s="48" t="e">
        <f t="shared" si="5"/>
        <v>#DIV/0!</v>
      </c>
    </row>
    <row r="146" spans="1:8" ht="60" x14ac:dyDescent="0.25">
      <c r="A146" s="48">
        <v>2032</v>
      </c>
      <c r="B146" s="48" t="s">
        <v>442</v>
      </c>
      <c r="C146" s="48" t="s">
        <v>435</v>
      </c>
      <c r="D146" s="48" t="s">
        <v>428</v>
      </c>
      <c r="E146" s="48">
        <v>320</v>
      </c>
      <c r="F146" s="48" t="s">
        <v>357</v>
      </c>
      <c r="G146" s="48">
        <v>54.763270628328982</v>
      </c>
      <c r="H146" s="48">
        <f t="shared" si="5"/>
        <v>0.17113522071352807</v>
      </c>
    </row>
    <row r="147" spans="1:8" ht="60" x14ac:dyDescent="0.25">
      <c r="A147" s="48">
        <v>2032</v>
      </c>
      <c r="B147" s="48" t="s">
        <v>442</v>
      </c>
      <c r="C147" s="48" t="s">
        <v>436</v>
      </c>
      <c r="D147" s="48" t="s">
        <v>428</v>
      </c>
      <c r="E147" s="48">
        <v>320</v>
      </c>
      <c r="F147" s="48" t="s">
        <v>357</v>
      </c>
      <c r="G147" s="48">
        <v>71.70113212269716</v>
      </c>
      <c r="H147" s="48">
        <f t="shared" si="5"/>
        <v>0.22406603788342863</v>
      </c>
    </row>
    <row r="148" spans="1:8" ht="60" x14ac:dyDescent="0.25">
      <c r="A148" s="48">
        <v>2032</v>
      </c>
      <c r="B148" s="48" t="s">
        <v>442</v>
      </c>
      <c r="C148" s="48" t="s">
        <v>437</v>
      </c>
      <c r="D148" s="48" t="s">
        <v>428</v>
      </c>
      <c r="E148" s="48">
        <v>330</v>
      </c>
      <c r="F148" s="48" t="s">
        <v>357</v>
      </c>
      <c r="G148" s="48">
        <v>47.643369580965675</v>
      </c>
      <c r="H148" s="48">
        <f t="shared" si="5"/>
        <v>0.14437384721504751</v>
      </c>
    </row>
    <row r="149" spans="1:8" ht="60" x14ac:dyDescent="0.25">
      <c r="A149" s="48">
        <v>2032</v>
      </c>
      <c r="B149" s="48" t="s">
        <v>442</v>
      </c>
      <c r="C149" s="48" t="s">
        <v>438</v>
      </c>
      <c r="D149" s="48" t="s">
        <v>428</v>
      </c>
      <c r="E149" s="48">
        <v>310</v>
      </c>
      <c r="F149" s="48" t="s">
        <v>357</v>
      </c>
      <c r="G149" s="48">
        <v>33.888831855956255</v>
      </c>
      <c r="H149" s="48">
        <f t="shared" si="5"/>
        <v>0.10931881243856856</v>
      </c>
    </row>
    <row r="150" spans="1:8" ht="60" x14ac:dyDescent="0.25">
      <c r="A150" s="48">
        <v>2032</v>
      </c>
      <c r="B150" s="48" t="s">
        <v>442</v>
      </c>
      <c r="C150" s="48" t="s">
        <v>427</v>
      </c>
      <c r="D150" s="48" t="s">
        <v>428</v>
      </c>
      <c r="E150" s="48">
        <v>310</v>
      </c>
      <c r="F150" s="48" t="s">
        <v>357</v>
      </c>
      <c r="G150" s="48">
        <v>27.019478340788556</v>
      </c>
      <c r="H150" s="48">
        <f t="shared" si="5"/>
        <v>8.7159607550930829E-2</v>
      </c>
    </row>
    <row r="151" spans="1:8" ht="60" x14ac:dyDescent="0.25">
      <c r="A151" s="48">
        <v>2032</v>
      </c>
      <c r="B151" s="48" t="s">
        <v>442</v>
      </c>
      <c r="C151" s="48" t="s">
        <v>439</v>
      </c>
      <c r="D151" s="48" t="s">
        <v>428</v>
      </c>
      <c r="E151" s="48">
        <v>330</v>
      </c>
      <c r="F151" s="48" t="s">
        <v>357</v>
      </c>
      <c r="G151" s="48">
        <v>53.789154307114366</v>
      </c>
      <c r="H151" s="48">
        <f t="shared" si="5"/>
        <v>0.16299743729428595</v>
      </c>
    </row>
    <row r="152" spans="1:8" ht="60" x14ac:dyDescent="0.25">
      <c r="A152" s="48">
        <v>2032</v>
      </c>
      <c r="B152" s="48" t="s">
        <v>442</v>
      </c>
      <c r="C152" s="48" t="s">
        <v>440</v>
      </c>
      <c r="D152" s="48" t="s">
        <v>428</v>
      </c>
      <c r="E152" s="48">
        <v>298</v>
      </c>
      <c r="F152" s="48" t="s">
        <v>357</v>
      </c>
      <c r="G152" s="48">
        <v>459.15497187251992</v>
      </c>
      <c r="H152" s="48">
        <f t="shared" si="5"/>
        <v>1.5407884962165097</v>
      </c>
    </row>
    <row r="153" spans="1:8" ht="60" x14ac:dyDescent="0.25">
      <c r="A153" s="48">
        <v>2032</v>
      </c>
      <c r="B153" s="48" t="s">
        <v>442</v>
      </c>
      <c r="C153" s="48" t="s">
        <v>441</v>
      </c>
      <c r="D153" s="48" t="s">
        <v>428</v>
      </c>
      <c r="E153" s="48">
        <v>330</v>
      </c>
      <c r="F153" s="48" t="s">
        <v>357</v>
      </c>
      <c r="G153" s="48">
        <v>63.757259478689406</v>
      </c>
      <c r="H153" s="48">
        <f t="shared" si="5"/>
        <v>0.1932038166020891</v>
      </c>
    </row>
    <row r="154" spans="1:8" ht="60" x14ac:dyDescent="0.25">
      <c r="A154" s="48">
        <v>2033</v>
      </c>
      <c r="B154" s="48" t="s">
        <v>442</v>
      </c>
      <c r="C154" s="48" t="s">
        <v>422</v>
      </c>
      <c r="D154" s="48" t="s">
        <v>428</v>
      </c>
      <c r="E154" s="48">
        <v>9</v>
      </c>
      <c r="F154" s="48" t="s">
        <v>357</v>
      </c>
      <c r="G154" s="48">
        <v>54.826192578174542</v>
      </c>
      <c r="H154" s="48">
        <f t="shared" si="5"/>
        <v>6.091799175352727</v>
      </c>
    </row>
    <row r="155" spans="1:8" ht="60" x14ac:dyDescent="0.25">
      <c r="A155" s="48">
        <v>2033</v>
      </c>
      <c r="B155" s="48" t="s">
        <v>442</v>
      </c>
      <c r="C155" s="48" t="s">
        <v>423</v>
      </c>
      <c r="D155" s="48" t="s">
        <v>428</v>
      </c>
      <c r="E155" s="48">
        <v>310</v>
      </c>
      <c r="F155" s="48" t="s">
        <v>357</v>
      </c>
      <c r="G155" s="48">
        <v>34.01828707018344</v>
      </c>
      <c r="H155" s="48">
        <f t="shared" si="5"/>
        <v>0.10973640990381756</v>
      </c>
    </row>
    <row r="156" spans="1:8" ht="60" x14ac:dyDescent="0.25">
      <c r="A156" s="48">
        <v>2033</v>
      </c>
      <c r="B156" s="48" t="s">
        <v>442</v>
      </c>
      <c r="C156" s="48" t="s">
        <v>429</v>
      </c>
      <c r="D156" s="48" t="s">
        <v>428</v>
      </c>
      <c r="E156" s="48"/>
      <c r="F156" s="48" t="s">
        <v>357</v>
      </c>
      <c r="G156" s="48">
        <v>42.686030440056619</v>
      </c>
      <c r="H156" s="48" t="e">
        <f t="shared" si="5"/>
        <v>#DIV/0!</v>
      </c>
    </row>
    <row r="157" spans="1:8" ht="60" x14ac:dyDescent="0.25">
      <c r="A157" s="48">
        <v>2033</v>
      </c>
      <c r="B157" s="48" t="s">
        <v>442</v>
      </c>
      <c r="C157" s="48" t="s">
        <v>430</v>
      </c>
      <c r="D157" s="48" t="s">
        <v>428</v>
      </c>
      <c r="E157" s="48">
        <v>360</v>
      </c>
      <c r="F157" s="48" t="s">
        <v>357</v>
      </c>
      <c r="G157" s="48">
        <v>57.649694709260565</v>
      </c>
      <c r="H157" s="48">
        <f t="shared" si="5"/>
        <v>0.16013804085905711</v>
      </c>
    </row>
    <row r="158" spans="1:8" ht="60" x14ac:dyDescent="0.25">
      <c r="A158" s="48">
        <v>2033</v>
      </c>
      <c r="B158" s="48" t="s">
        <v>442</v>
      </c>
      <c r="C158" s="48" t="s">
        <v>424</v>
      </c>
      <c r="D158" s="48" t="s">
        <v>428</v>
      </c>
      <c r="E158" s="48">
        <v>380</v>
      </c>
      <c r="F158" s="48" t="s">
        <v>357</v>
      </c>
      <c r="G158" s="48">
        <v>3588.4499348992795</v>
      </c>
      <c r="H158" s="48">
        <f>G158/E158</f>
        <v>9.4432893023665248</v>
      </c>
    </row>
    <row r="159" spans="1:8" ht="60" x14ac:dyDescent="0.25">
      <c r="A159" s="48">
        <v>2033</v>
      </c>
      <c r="B159" s="48" t="s">
        <v>442</v>
      </c>
      <c r="C159" s="48" t="s">
        <v>431</v>
      </c>
      <c r="D159" s="48" t="s">
        <v>428</v>
      </c>
      <c r="E159" s="48">
        <v>360</v>
      </c>
      <c r="F159" s="48" t="s">
        <v>357</v>
      </c>
      <c r="G159" s="48">
        <v>235.78629075981701</v>
      </c>
      <c r="H159" s="48">
        <f t="shared" ref="H159:H183" si="6">G159/E159</f>
        <v>0.6549619187772695</v>
      </c>
    </row>
    <row r="160" spans="1:8" ht="60" x14ac:dyDescent="0.25">
      <c r="A160" s="48">
        <v>2033</v>
      </c>
      <c r="B160" s="48" t="s">
        <v>442</v>
      </c>
      <c r="C160" s="48" t="s">
        <v>425</v>
      </c>
      <c r="D160" s="48" t="s">
        <v>428</v>
      </c>
      <c r="E160" s="48">
        <v>350</v>
      </c>
      <c r="F160" s="48" t="s">
        <v>357</v>
      </c>
      <c r="G160" s="48">
        <v>422.78016943292232</v>
      </c>
      <c r="H160" s="48">
        <f t="shared" si="6"/>
        <v>1.2079433412369209</v>
      </c>
    </row>
    <row r="161" spans="1:8" ht="60" x14ac:dyDescent="0.25">
      <c r="A161" s="48">
        <v>2033</v>
      </c>
      <c r="B161" s="48" t="s">
        <v>442</v>
      </c>
      <c r="C161" s="48" t="s">
        <v>432</v>
      </c>
      <c r="D161" s="48" t="s">
        <v>428</v>
      </c>
      <c r="E161" s="48">
        <v>350</v>
      </c>
      <c r="F161" s="48" t="s">
        <v>357</v>
      </c>
      <c r="G161" s="48">
        <v>127.25010602278975</v>
      </c>
      <c r="H161" s="48">
        <f t="shared" si="6"/>
        <v>0.36357173149368499</v>
      </c>
    </row>
    <row r="162" spans="1:8" ht="60" x14ac:dyDescent="0.25">
      <c r="A162" s="48">
        <v>2033</v>
      </c>
      <c r="B162" s="48" t="s">
        <v>442</v>
      </c>
      <c r="C162" s="48" t="s">
        <v>433</v>
      </c>
      <c r="D162" s="48" t="s">
        <v>428</v>
      </c>
      <c r="E162" s="48">
        <v>360</v>
      </c>
      <c r="F162" s="48" t="s">
        <v>357</v>
      </c>
      <c r="G162" s="48">
        <v>70.198536773909822</v>
      </c>
      <c r="H162" s="48">
        <f t="shared" si="6"/>
        <v>0.19499593548308283</v>
      </c>
    </row>
    <row r="163" spans="1:8" ht="60" x14ac:dyDescent="0.25">
      <c r="A163" s="48">
        <v>2033</v>
      </c>
      <c r="B163" s="48" t="s">
        <v>442</v>
      </c>
      <c r="C163" s="48" t="s">
        <v>426</v>
      </c>
      <c r="D163" s="48" t="s">
        <v>428</v>
      </c>
      <c r="E163" s="48">
        <v>350</v>
      </c>
      <c r="F163" s="48" t="s">
        <v>357</v>
      </c>
      <c r="G163" s="48">
        <v>156.95151333398115</v>
      </c>
      <c r="H163" s="48">
        <f t="shared" si="6"/>
        <v>0.44843289523994617</v>
      </c>
    </row>
    <row r="164" spans="1:8" ht="60" x14ac:dyDescent="0.25">
      <c r="A164" s="48">
        <v>2033</v>
      </c>
      <c r="B164" s="48" t="s">
        <v>442</v>
      </c>
      <c r="C164" s="48" t="s">
        <v>434</v>
      </c>
      <c r="D164" s="48" t="s">
        <v>428</v>
      </c>
      <c r="E164" s="48"/>
      <c r="F164" s="48" t="s">
        <v>357</v>
      </c>
      <c r="G164" s="48">
        <v>45.149693951533315</v>
      </c>
      <c r="H164" s="48" t="e">
        <f t="shared" si="6"/>
        <v>#DIV/0!</v>
      </c>
    </row>
    <row r="165" spans="1:8" ht="60" x14ac:dyDescent="0.25">
      <c r="A165" s="48">
        <v>2033</v>
      </c>
      <c r="B165" s="48" t="s">
        <v>442</v>
      </c>
      <c r="C165" s="48" t="s">
        <v>435</v>
      </c>
      <c r="D165" s="48" t="s">
        <v>428</v>
      </c>
      <c r="E165" s="48">
        <v>320</v>
      </c>
      <c r="F165" s="48" t="s">
        <v>357</v>
      </c>
      <c r="G165" s="48">
        <v>28.052931473435383</v>
      </c>
      <c r="H165" s="48">
        <f t="shared" si="6"/>
        <v>8.7665410854485565E-2</v>
      </c>
    </row>
    <row r="166" spans="1:8" ht="60" x14ac:dyDescent="0.25">
      <c r="A166" s="48">
        <v>2033</v>
      </c>
      <c r="B166" s="48" t="s">
        <v>442</v>
      </c>
      <c r="C166" s="48" t="s">
        <v>436</v>
      </c>
      <c r="D166" s="48" t="s">
        <v>428</v>
      </c>
      <c r="E166" s="48">
        <v>320</v>
      </c>
      <c r="F166" s="48" t="s">
        <v>357</v>
      </c>
      <c r="G166" s="48">
        <v>32.486438644437875</v>
      </c>
      <c r="H166" s="48">
        <f t="shared" si="6"/>
        <v>0.10152012076386836</v>
      </c>
    </row>
    <row r="167" spans="1:8" ht="60" x14ac:dyDescent="0.25">
      <c r="A167" s="48">
        <v>2033</v>
      </c>
      <c r="B167" s="48" t="s">
        <v>442</v>
      </c>
      <c r="C167" s="48" t="s">
        <v>437</v>
      </c>
      <c r="D167" s="48" t="s">
        <v>428</v>
      </c>
      <c r="E167" s="48">
        <v>330</v>
      </c>
      <c r="F167" s="48" t="s">
        <v>357</v>
      </c>
      <c r="G167" s="48">
        <v>32.200473653090562</v>
      </c>
      <c r="H167" s="48">
        <f t="shared" si="6"/>
        <v>9.7577192888153211E-2</v>
      </c>
    </row>
    <row r="168" spans="1:8" ht="60" x14ac:dyDescent="0.25">
      <c r="A168" s="48">
        <v>2033</v>
      </c>
      <c r="B168" s="48" t="s">
        <v>442</v>
      </c>
      <c r="C168" s="48" t="s">
        <v>438</v>
      </c>
      <c r="D168" s="48" t="s">
        <v>428</v>
      </c>
      <c r="E168" s="48">
        <v>310</v>
      </c>
      <c r="F168" s="48" t="s">
        <v>357</v>
      </c>
      <c r="G168" s="48">
        <v>51.222171868868543</v>
      </c>
      <c r="H168" s="48">
        <f t="shared" si="6"/>
        <v>0.16523281248022112</v>
      </c>
    </row>
    <row r="169" spans="1:8" ht="60" x14ac:dyDescent="0.25">
      <c r="A169" s="48">
        <v>2033</v>
      </c>
      <c r="B169" s="48" t="s">
        <v>442</v>
      </c>
      <c r="C169" s="48" t="s">
        <v>427</v>
      </c>
      <c r="D169" s="48" t="s">
        <v>428</v>
      </c>
      <c r="E169" s="48">
        <v>310</v>
      </c>
      <c r="F169" s="48" t="s">
        <v>357</v>
      </c>
      <c r="G169" s="48">
        <v>45.491801828023554</v>
      </c>
      <c r="H169" s="48">
        <f t="shared" si="6"/>
        <v>0.14674774783233405</v>
      </c>
    </row>
    <row r="170" spans="1:8" ht="60" x14ac:dyDescent="0.25">
      <c r="A170" s="48">
        <v>2033</v>
      </c>
      <c r="B170" s="48" t="s">
        <v>442</v>
      </c>
      <c r="C170" s="48" t="s">
        <v>439</v>
      </c>
      <c r="D170" s="48" t="s">
        <v>428</v>
      </c>
      <c r="E170" s="48">
        <v>330</v>
      </c>
      <c r="F170" s="48" t="s">
        <v>357</v>
      </c>
      <c r="G170" s="48">
        <v>76.587860925806567</v>
      </c>
      <c r="H170" s="48">
        <f t="shared" si="6"/>
        <v>0.23208442704789869</v>
      </c>
    </row>
    <row r="171" spans="1:8" ht="60" x14ac:dyDescent="0.25">
      <c r="A171" s="48">
        <v>2033</v>
      </c>
      <c r="B171" s="48" t="s">
        <v>442</v>
      </c>
      <c r="C171" s="48" t="s">
        <v>440</v>
      </c>
      <c r="D171" s="48" t="s">
        <v>428</v>
      </c>
      <c r="E171" s="48">
        <v>298</v>
      </c>
      <c r="F171" s="48" t="s">
        <v>357</v>
      </c>
      <c r="G171" s="48">
        <v>84.601989441803582</v>
      </c>
      <c r="H171" s="48">
        <f t="shared" si="6"/>
        <v>0.2838992934288711</v>
      </c>
    </row>
    <row r="172" spans="1:8" ht="60" x14ac:dyDescent="0.25">
      <c r="A172" s="48">
        <v>2033</v>
      </c>
      <c r="B172" s="48" t="s">
        <v>442</v>
      </c>
      <c r="C172" s="48" t="s">
        <v>441</v>
      </c>
      <c r="D172" s="48" t="s">
        <v>428</v>
      </c>
      <c r="E172" s="48">
        <v>330</v>
      </c>
      <c r="F172" s="48" t="s">
        <v>357</v>
      </c>
      <c r="G172" s="48">
        <v>54.763270628328982</v>
      </c>
      <c r="H172" s="48">
        <f t="shared" si="6"/>
        <v>0.16594930493433024</v>
      </c>
    </row>
    <row r="173" spans="1:8" ht="60" x14ac:dyDescent="0.25">
      <c r="A173" s="48">
        <v>2034</v>
      </c>
      <c r="B173" s="48" t="s">
        <v>442</v>
      </c>
      <c r="C173" s="48" t="s">
        <v>422</v>
      </c>
      <c r="D173" s="48" t="s">
        <v>428</v>
      </c>
      <c r="E173" s="48">
        <v>9</v>
      </c>
      <c r="F173" s="48" t="s">
        <v>357</v>
      </c>
      <c r="G173" s="48">
        <v>71.70113212269716</v>
      </c>
      <c r="H173" s="48">
        <f t="shared" si="6"/>
        <v>7.9667924580774621</v>
      </c>
    </row>
    <row r="174" spans="1:8" ht="60" x14ac:dyDescent="0.25">
      <c r="A174" s="48">
        <v>2034</v>
      </c>
      <c r="B174" s="48" t="s">
        <v>442</v>
      </c>
      <c r="C174" s="48" t="s">
        <v>423</v>
      </c>
      <c r="D174" s="48" t="s">
        <v>428</v>
      </c>
      <c r="E174" s="48">
        <v>310</v>
      </c>
      <c r="F174" s="48" t="s">
        <v>357</v>
      </c>
      <c r="G174" s="48">
        <v>47.643369580965675</v>
      </c>
      <c r="H174" s="48">
        <f t="shared" si="6"/>
        <v>0.15368828897085701</v>
      </c>
    </row>
    <row r="175" spans="1:8" ht="60" x14ac:dyDescent="0.25">
      <c r="A175" s="48">
        <v>2034</v>
      </c>
      <c r="B175" s="48" t="s">
        <v>442</v>
      </c>
      <c r="C175" s="48" t="s">
        <v>429</v>
      </c>
      <c r="D175" s="48" t="s">
        <v>428</v>
      </c>
      <c r="E175" s="48"/>
      <c r="F175" s="48" t="s">
        <v>357</v>
      </c>
      <c r="G175" s="48">
        <v>33.888831855956255</v>
      </c>
      <c r="H175" s="48" t="e">
        <f t="shared" si="6"/>
        <v>#DIV/0!</v>
      </c>
    </row>
    <row r="176" spans="1:8" ht="60" x14ac:dyDescent="0.25">
      <c r="A176" s="48">
        <v>2034</v>
      </c>
      <c r="B176" s="48" t="s">
        <v>442</v>
      </c>
      <c r="C176" s="48" t="s">
        <v>430</v>
      </c>
      <c r="D176" s="48" t="s">
        <v>428</v>
      </c>
      <c r="E176" s="48">
        <v>360</v>
      </c>
      <c r="F176" s="48" t="s">
        <v>357</v>
      </c>
      <c r="G176" s="48">
        <v>27.019478340788556</v>
      </c>
      <c r="H176" s="48">
        <f t="shared" si="6"/>
        <v>7.5054106502190437E-2</v>
      </c>
    </row>
    <row r="177" spans="1:8" ht="60" x14ac:dyDescent="0.25">
      <c r="A177" s="48">
        <v>2034</v>
      </c>
      <c r="B177" s="48" t="s">
        <v>442</v>
      </c>
      <c r="C177" s="48" t="s">
        <v>424</v>
      </c>
      <c r="D177" s="48" t="s">
        <v>428</v>
      </c>
      <c r="E177" s="48">
        <v>380</v>
      </c>
      <c r="F177" s="48" t="s">
        <v>357</v>
      </c>
      <c r="G177" s="48">
        <v>53.789154307114366</v>
      </c>
      <c r="H177" s="48">
        <f t="shared" si="6"/>
        <v>0.14155040607135361</v>
      </c>
    </row>
    <row r="178" spans="1:8" ht="60" x14ac:dyDescent="0.25">
      <c r="A178" s="48">
        <v>2034</v>
      </c>
      <c r="B178" s="48" t="s">
        <v>442</v>
      </c>
      <c r="C178" s="48" t="s">
        <v>431</v>
      </c>
      <c r="D178" s="48" t="s">
        <v>428</v>
      </c>
      <c r="E178" s="48">
        <v>360</v>
      </c>
      <c r="F178" s="48" t="s">
        <v>357</v>
      </c>
      <c r="G178" s="48">
        <v>459.15497187251992</v>
      </c>
      <c r="H178" s="48">
        <f t="shared" si="6"/>
        <v>1.2754304774236664</v>
      </c>
    </row>
    <row r="179" spans="1:8" ht="60" x14ac:dyDescent="0.25">
      <c r="A179" s="48">
        <v>2034</v>
      </c>
      <c r="B179" s="48" t="s">
        <v>442</v>
      </c>
      <c r="C179" s="48" t="s">
        <v>425</v>
      </c>
      <c r="D179" s="48" t="s">
        <v>428</v>
      </c>
      <c r="E179" s="48">
        <v>350</v>
      </c>
      <c r="F179" s="48" t="s">
        <v>357</v>
      </c>
      <c r="G179" s="48">
        <v>63.757259478689406</v>
      </c>
      <c r="H179" s="48">
        <f t="shared" si="6"/>
        <v>0.18216359851054115</v>
      </c>
    </row>
    <row r="180" spans="1:8" ht="60" x14ac:dyDescent="0.25">
      <c r="A180" s="48">
        <v>2034</v>
      </c>
      <c r="B180" s="48" t="s">
        <v>442</v>
      </c>
      <c r="C180" s="48" t="s">
        <v>432</v>
      </c>
      <c r="D180" s="48" t="s">
        <v>428</v>
      </c>
      <c r="E180" s="48">
        <v>350</v>
      </c>
      <c r="F180" s="48" t="s">
        <v>357</v>
      </c>
      <c r="G180" s="48">
        <v>54.826192578174542</v>
      </c>
      <c r="H180" s="48">
        <f t="shared" si="6"/>
        <v>0.15664626450907013</v>
      </c>
    </row>
    <row r="181" spans="1:8" ht="60" x14ac:dyDescent="0.25">
      <c r="A181" s="48">
        <v>2034</v>
      </c>
      <c r="B181" s="48" t="s">
        <v>442</v>
      </c>
      <c r="C181" s="48" t="s">
        <v>433</v>
      </c>
      <c r="D181" s="48" t="s">
        <v>428</v>
      </c>
      <c r="E181" s="48">
        <v>360</v>
      </c>
      <c r="F181" s="48" t="s">
        <v>357</v>
      </c>
      <c r="G181" s="48">
        <v>34.01828707018344</v>
      </c>
      <c r="H181" s="48">
        <f t="shared" si="6"/>
        <v>9.4495241861620671E-2</v>
      </c>
    </row>
    <row r="182" spans="1:8" ht="60" x14ac:dyDescent="0.25">
      <c r="A182" s="48">
        <v>2034</v>
      </c>
      <c r="B182" s="48" t="s">
        <v>442</v>
      </c>
      <c r="C182" s="48" t="s">
        <v>426</v>
      </c>
      <c r="D182" s="48" t="s">
        <v>428</v>
      </c>
      <c r="E182" s="48">
        <v>350</v>
      </c>
      <c r="F182" s="48" t="s">
        <v>357</v>
      </c>
      <c r="G182" s="48">
        <v>42.686030440056619</v>
      </c>
      <c r="H182" s="48">
        <f t="shared" si="6"/>
        <v>0.12196008697159035</v>
      </c>
    </row>
    <row r="183" spans="1:8" ht="60" x14ac:dyDescent="0.25">
      <c r="A183" s="48">
        <v>2034</v>
      </c>
      <c r="B183" s="48" t="s">
        <v>442</v>
      </c>
      <c r="C183" s="48" t="s">
        <v>434</v>
      </c>
      <c r="D183" s="48" t="s">
        <v>428</v>
      </c>
      <c r="E183" s="48"/>
      <c r="F183" s="48" t="s">
        <v>357</v>
      </c>
      <c r="G183" s="48">
        <v>57.649694709260565</v>
      </c>
      <c r="H183" s="48" t="e">
        <f t="shared" si="6"/>
        <v>#DIV/0!</v>
      </c>
    </row>
    <row r="184" spans="1:8" ht="60" x14ac:dyDescent="0.25">
      <c r="A184" s="48">
        <v>2034</v>
      </c>
      <c r="B184" s="48" t="s">
        <v>442</v>
      </c>
      <c r="C184" s="48" t="s">
        <v>435</v>
      </c>
      <c r="D184" s="48" t="s">
        <v>428</v>
      </c>
      <c r="E184" s="48">
        <v>320</v>
      </c>
      <c r="F184" s="48" t="s">
        <v>357</v>
      </c>
      <c r="G184" s="48">
        <v>3588.4499348992795</v>
      </c>
      <c r="H184" s="48">
        <f>G184/E184</f>
        <v>11.213906046560249</v>
      </c>
    </row>
    <row r="185" spans="1:8" ht="60" x14ac:dyDescent="0.25">
      <c r="A185" s="48">
        <v>2034</v>
      </c>
      <c r="B185" s="48" t="s">
        <v>442</v>
      </c>
      <c r="C185" s="48" t="s">
        <v>436</v>
      </c>
      <c r="D185" s="48" t="s">
        <v>428</v>
      </c>
      <c r="E185" s="48">
        <v>320</v>
      </c>
      <c r="F185" s="48" t="s">
        <v>357</v>
      </c>
      <c r="G185" s="48">
        <v>235.78629075981701</v>
      </c>
      <c r="H185" s="48">
        <f t="shared" ref="H185:H209" si="7">G185/E185</f>
        <v>0.73683215862442819</v>
      </c>
    </row>
    <row r="186" spans="1:8" ht="60" x14ac:dyDescent="0.25">
      <c r="A186" s="48">
        <v>2034</v>
      </c>
      <c r="B186" s="48" t="s">
        <v>442</v>
      </c>
      <c r="C186" s="48" t="s">
        <v>437</v>
      </c>
      <c r="D186" s="48" t="s">
        <v>428</v>
      </c>
      <c r="E186" s="48">
        <v>330</v>
      </c>
      <c r="F186" s="48" t="s">
        <v>357</v>
      </c>
      <c r="G186" s="48">
        <v>422.78016943292232</v>
      </c>
      <c r="H186" s="48">
        <f t="shared" si="7"/>
        <v>1.2811520285846132</v>
      </c>
    </row>
    <row r="187" spans="1:8" ht="60" x14ac:dyDescent="0.25">
      <c r="A187" s="48">
        <v>2034</v>
      </c>
      <c r="B187" s="48" t="s">
        <v>442</v>
      </c>
      <c r="C187" s="48" t="s">
        <v>438</v>
      </c>
      <c r="D187" s="48" t="s">
        <v>428</v>
      </c>
      <c r="E187" s="48">
        <v>310</v>
      </c>
      <c r="F187" s="48" t="s">
        <v>357</v>
      </c>
      <c r="G187" s="48">
        <v>127.25010602279001</v>
      </c>
      <c r="H187" s="48">
        <f t="shared" si="7"/>
        <v>0.41048421297674198</v>
      </c>
    </row>
    <row r="188" spans="1:8" ht="60" x14ac:dyDescent="0.25">
      <c r="A188" s="48">
        <v>2034</v>
      </c>
      <c r="B188" s="48" t="s">
        <v>442</v>
      </c>
      <c r="C188" s="48" t="s">
        <v>427</v>
      </c>
      <c r="D188" s="48" t="s">
        <v>428</v>
      </c>
      <c r="E188" s="48">
        <v>310</v>
      </c>
      <c r="F188" s="48" t="s">
        <v>357</v>
      </c>
      <c r="G188" s="48">
        <v>70.198536773909822</v>
      </c>
      <c r="H188" s="48">
        <f t="shared" si="7"/>
        <v>0.22644689281906394</v>
      </c>
    </row>
    <row r="189" spans="1:8" ht="60" x14ac:dyDescent="0.25">
      <c r="A189" s="48">
        <v>2034</v>
      </c>
      <c r="B189" s="48" t="s">
        <v>442</v>
      </c>
      <c r="C189" s="48" t="s">
        <v>439</v>
      </c>
      <c r="D189" s="48" t="s">
        <v>428</v>
      </c>
      <c r="E189" s="48">
        <v>330</v>
      </c>
      <c r="F189" s="48" t="s">
        <v>357</v>
      </c>
      <c r="G189" s="48">
        <v>156.95151333398115</v>
      </c>
      <c r="H189" s="48">
        <f t="shared" si="7"/>
        <v>0.47561064646660955</v>
      </c>
    </row>
    <row r="190" spans="1:8" ht="60" x14ac:dyDescent="0.25">
      <c r="A190" s="48">
        <v>2034</v>
      </c>
      <c r="B190" s="48" t="s">
        <v>442</v>
      </c>
      <c r="C190" s="48" t="s">
        <v>440</v>
      </c>
      <c r="D190" s="48" t="s">
        <v>428</v>
      </c>
      <c r="E190" s="48">
        <v>298</v>
      </c>
      <c r="F190" s="48" t="s">
        <v>357</v>
      </c>
      <c r="G190" s="48">
        <v>45.149693951533315</v>
      </c>
      <c r="H190" s="48">
        <f t="shared" si="7"/>
        <v>0.15150904010581651</v>
      </c>
    </row>
    <row r="191" spans="1:8" ht="60" x14ac:dyDescent="0.25">
      <c r="A191" s="48">
        <v>2034</v>
      </c>
      <c r="B191" s="48" t="s">
        <v>442</v>
      </c>
      <c r="C191" s="48" t="s">
        <v>441</v>
      </c>
      <c r="D191" s="48" t="s">
        <v>428</v>
      </c>
      <c r="E191" s="48">
        <v>330</v>
      </c>
      <c r="F191" s="48" t="s">
        <v>357</v>
      </c>
      <c r="G191" s="48">
        <v>28.052931473435383</v>
      </c>
      <c r="H191" s="48">
        <f t="shared" si="7"/>
        <v>8.5008883252834497E-2</v>
      </c>
    </row>
    <row r="192" spans="1:8" ht="60" x14ac:dyDescent="0.25">
      <c r="A192" s="48">
        <v>2035</v>
      </c>
      <c r="B192" s="48" t="s">
        <v>442</v>
      </c>
      <c r="C192" s="48" t="s">
        <v>422</v>
      </c>
      <c r="D192" s="48" t="s">
        <v>428</v>
      </c>
      <c r="E192" s="48">
        <v>9</v>
      </c>
      <c r="F192" s="48" t="s">
        <v>357</v>
      </c>
      <c r="G192" s="48">
        <v>32.486438644437875</v>
      </c>
      <c r="H192" s="48">
        <f t="shared" si="7"/>
        <v>3.6096042938264308</v>
      </c>
    </row>
    <row r="193" spans="1:8" ht="60" x14ac:dyDescent="0.25">
      <c r="A193" s="48">
        <v>2035</v>
      </c>
      <c r="B193" s="48" t="s">
        <v>442</v>
      </c>
      <c r="C193" s="48" t="s">
        <v>423</v>
      </c>
      <c r="D193" s="48" t="s">
        <v>428</v>
      </c>
      <c r="E193" s="48">
        <v>310</v>
      </c>
      <c r="F193" s="48" t="s">
        <v>357</v>
      </c>
      <c r="G193" s="48">
        <v>32.200473653090562</v>
      </c>
      <c r="H193" s="48">
        <f t="shared" si="7"/>
        <v>0.10387249565513085</v>
      </c>
    </row>
    <row r="194" spans="1:8" ht="60" x14ac:dyDescent="0.25">
      <c r="A194" s="48">
        <v>2035</v>
      </c>
      <c r="B194" s="48" t="s">
        <v>442</v>
      </c>
      <c r="C194" s="48" t="s">
        <v>429</v>
      </c>
      <c r="D194" s="48" t="s">
        <v>428</v>
      </c>
      <c r="E194" s="48"/>
      <c r="F194" s="48" t="s">
        <v>357</v>
      </c>
      <c r="G194" s="48">
        <v>51.222171868868543</v>
      </c>
      <c r="H194" s="48" t="e">
        <f t="shared" si="7"/>
        <v>#DIV/0!</v>
      </c>
    </row>
    <row r="195" spans="1:8" ht="60" x14ac:dyDescent="0.25">
      <c r="A195" s="48">
        <v>2035</v>
      </c>
      <c r="B195" s="48" t="s">
        <v>442</v>
      </c>
      <c r="C195" s="48" t="s">
        <v>430</v>
      </c>
      <c r="D195" s="48" t="s">
        <v>428</v>
      </c>
      <c r="E195" s="48">
        <v>360</v>
      </c>
      <c r="F195" s="48" t="s">
        <v>357</v>
      </c>
      <c r="G195" s="48">
        <v>45.491801828023554</v>
      </c>
      <c r="H195" s="48">
        <f t="shared" si="7"/>
        <v>0.12636611618895432</v>
      </c>
    </row>
    <row r="196" spans="1:8" ht="60" x14ac:dyDescent="0.25">
      <c r="A196" s="48">
        <v>2035</v>
      </c>
      <c r="B196" s="48" t="s">
        <v>442</v>
      </c>
      <c r="C196" s="48" t="s">
        <v>424</v>
      </c>
      <c r="D196" s="48" t="s">
        <v>428</v>
      </c>
      <c r="E196" s="48">
        <v>380</v>
      </c>
      <c r="F196" s="48" t="s">
        <v>357</v>
      </c>
      <c r="G196" s="48">
        <v>76.587860925806567</v>
      </c>
      <c r="H196" s="48">
        <f t="shared" si="7"/>
        <v>0.20154700243633308</v>
      </c>
    </row>
    <row r="197" spans="1:8" ht="60" x14ac:dyDescent="0.25">
      <c r="A197" s="48">
        <v>2035</v>
      </c>
      <c r="B197" s="48" t="s">
        <v>442</v>
      </c>
      <c r="C197" s="48" t="s">
        <v>431</v>
      </c>
      <c r="D197" s="48" t="s">
        <v>428</v>
      </c>
      <c r="E197" s="48">
        <v>360</v>
      </c>
      <c r="F197" s="48" t="s">
        <v>357</v>
      </c>
      <c r="G197" s="48">
        <v>84.601989441803582</v>
      </c>
      <c r="H197" s="48">
        <f t="shared" si="7"/>
        <v>0.23500552622723217</v>
      </c>
    </row>
    <row r="198" spans="1:8" ht="60" x14ac:dyDescent="0.25">
      <c r="A198" s="48">
        <v>2035</v>
      </c>
      <c r="B198" s="48" t="s">
        <v>442</v>
      </c>
      <c r="C198" s="48" t="s">
        <v>425</v>
      </c>
      <c r="D198" s="48" t="s">
        <v>428</v>
      </c>
      <c r="E198" s="48">
        <v>350</v>
      </c>
      <c r="F198" s="48" t="s">
        <v>357</v>
      </c>
      <c r="G198" s="48">
        <v>54.763270628328982</v>
      </c>
      <c r="H198" s="48">
        <f t="shared" si="7"/>
        <v>0.15646648750951136</v>
      </c>
    </row>
    <row r="199" spans="1:8" ht="60" x14ac:dyDescent="0.25">
      <c r="A199" s="48">
        <v>2035</v>
      </c>
      <c r="B199" s="48" t="s">
        <v>442</v>
      </c>
      <c r="C199" s="48" t="s">
        <v>432</v>
      </c>
      <c r="D199" s="48" t="s">
        <v>428</v>
      </c>
      <c r="E199" s="48">
        <v>350</v>
      </c>
      <c r="F199" s="48" t="s">
        <v>357</v>
      </c>
      <c r="G199" s="48">
        <v>71.70113212269716</v>
      </c>
      <c r="H199" s="48">
        <f t="shared" si="7"/>
        <v>0.20486037749342045</v>
      </c>
    </row>
    <row r="200" spans="1:8" ht="60" x14ac:dyDescent="0.25">
      <c r="A200" s="48">
        <v>2035</v>
      </c>
      <c r="B200" s="48" t="s">
        <v>442</v>
      </c>
      <c r="C200" s="48" t="s">
        <v>433</v>
      </c>
      <c r="D200" s="48" t="s">
        <v>428</v>
      </c>
      <c r="E200" s="48">
        <v>360</v>
      </c>
      <c r="F200" s="48" t="s">
        <v>357</v>
      </c>
      <c r="G200" s="48">
        <v>47.643369580965675</v>
      </c>
      <c r="H200" s="48">
        <f t="shared" si="7"/>
        <v>0.13234269328046022</v>
      </c>
    </row>
    <row r="201" spans="1:8" ht="60" x14ac:dyDescent="0.25">
      <c r="A201" s="48">
        <v>2035</v>
      </c>
      <c r="B201" s="48" t="s">
        <v>442</v>
      </c>
      <c r="C201" s="48" t="s">
        <v>426</v>
      </c>
      <c r="D201" s="48" t="s">
        <v>428</v>
      </c>
      <c r="E201" s="48">
        <v>350</v>
      </c>
      <c r="F201" s="48" t="s">
        <v>357</v>
      </c>
      <c r="G201" s="48">
        <v>33.888831855956255</v>
      </c>
      <c r="H201" s="48">
        <f t="shared" si="7"/>
        <v>9.6825233874160727E-2</v>
      </c>
    </row>
    <row r="202" spans="1:8" ht="60" x14ac:dyDescent="0.25">
      <c r="A202" s="48">
        <v>2035</v>
      </c>
      <c r="B202" s="48" t="s">
        <v>442</v>
      </c>
      <c r="C202" s="48" t="s">
        <v>434</v>
      </c>
      <c r="D202" s="48" t="s">
        <v>428</v>
      </c>
      <c r="E202" s="48"/>
      <c r="F202" s="48" t="s">
        <v>357</v>
      </c>
      <c r="G202" s="48">
        <v>27.019478340788556</v>
      </c>
      <c r="H202" s="48" t="e">
        <f t="shared" si="7"/>
        <v>#DIV/0!</v>
      </c>
    </row>
    <row r="203" spans="1:8" ht="60" x14ac:dyDescent="0.25">
      <c r="A203" s="48">
        <v>2035</v>
      </c>
      <c r="B203" s="48" t="s">
        <v>442</v>
      </c>
      <c r="C203" s="48" t="s">
        <v>435</v>
      </c>
      <c r="D203" s="48" t="s">
        <v>428</v>
      </c>
      <c r="E203" s="48">
        <v>320</v>
      </c>
      <c r="F203" s="48" t="s">
        <v>357</v>
      </c>
      <c r="G203" s="48">
        <v>53.789154307114366</v>
      </c>
      <c r="H203" s="48">
        <f t="shared" si="7"/>
        <v>0.16809110720973239</v>
      </c>
    </row>
    <row r="204" spans="1:8" ht="60" x14ac:dyDescent="0.25">
      <c r="A204" s="48">
        <v>2035</v>
      </c>
      <c r="B204" s="48" t="s">
        <v>442</v>
      </c>
      <c r="C204" s="48" t="s">
        <v>436</v>
      </c>
      <c r="D204" s="48" t="s">
        <v>428</v>
      </c>
      <c r="E204" s="48">
        <v>320</v>
      </c>
      <c r="F204" s="48" t="s">
        <v>357</v>
      </c>
      <c r="G204" s="48">
        <v>459.15497187251992</v>
      </c>
      <c r="H204" s="48">
        <f t="shared" si="7"/>
        <v>1.4348592871016248</v>
      </c>
    </row>
    <row r="205" spans="1:8" ht="60" x14ac:dyDescent="0.25">
      <c r="A205" s="48">
        <v>2035</v>
      </c>
      <c r="B205" s="48" t="s">
        <v>442</v>
      </c>
      <c r="C205" s="48" t="s">
        <v>437</v>
      </c>
      <c r="D205" s="48" t="s">
        <v>428</v>
      </c>
      <c r="E205" s="48">
        <v>330</v>
      </c>
      <c r="F205" s="48" t="s">
        <v>357</v>
      </c>
      <c r="G205" s="48">
        <v>63.757259478689406</v>
      </c>
      <c r="H205" s="48">
        <f t="shared" si="7"/>
        <v>0.1932038166020891</v>
      </c>
    </row>
    <row r="206" spans="1:8" ht="60" x14ac:dyDescent="0.25">
      <c r="A206" s="48">
        <v>2035</v>
      </c>
      <c r="B206" s="48" t="s">
        <v>442</v>
      </c>
      <c r="C206" s="48" t="s">
        <v>438</v>
      </c>
      <c r="D206" s="48" t="s">
        <v>428</v>
      </c>
      <c r="E206" s="48">
        <v>310</v>
      </c>
      <c r="F206" s="48" t="s">
        <v>357</v>
      </c>
      <c r="G206" s="48">
        <v>54.826192578174542</v>
      </c>
      <c r="H206" s="48">
        <f t="shared" si="7"/>
        <v>0.17685868573604691</v>
      </c>
    </row>
    <row r="207" spans="1:8" ht="60" x14ac:dyDescent="0.25">
      <c r="A207" s="48">
        <v>2035</v>
      </c>
      <c r="B207" s="48" t="s">
        <v>442</v>
      </c>
      <c r="C207" s="48" t="s">
        <v>427</v>
      </c>
      <c r="D207" s="48" t="s">
        <v>428</v>
      </c>
      <c r="E207" s="48">
        <v>310</v>
      </c>
      <c r="F207" s="48" t="s">
        <v>357</v>
      </c>
      <c r="G207" s="48">
        <v>34.01828707018344</v>
      </c>
      <c r="H207" s="48">
        <f t="shared" si="7"/>
        <v>0.10973640990381756</v>
      </c>
    </row>
    <row r="208" spans="1:8" ht="60" x14ac:dyDescent="0.25">
      <c r="A208" s="48">
        <v>2035</v>
      </c>
      <c r="B208" s="48" t="s">
        <v>442</v>
      </c>
      <c r="C208" s="48" t="s">
        <v>439</v>
      </c>
      <c r="D208" s="48" t="s">
        <v>428</v>
      </c>
      <c r="E208" s="48">
        <v>330</v>
      </c>
      <c r="F208" s="48" t="s">
        <v>357</v>
      </c>
      <c r="G208" s="48">
        <v>42.686030440056619</v>
      </c>
      <c r="H208" s="48">
        <f t="shared" si="7"/>
        <v>0.12935160739411097</v>
      </c>
    </row>
    <row r="209" spans="1:8" ht="60" x14ac:dyDescent="0.25">
      <c r="A209" s="48">
        <v>2035</v>
      </c>
      <c r="B209" s="48" t="s">
        <v>442</v>
      </c>
      <c r="C209" s="48" t="s">
        <v>440</v>
      </c>
      <c r="D209" s="48" t="s">
        <v>428</v>
      </c>
      <c r="E209" s="48">
        <v>298</v>
      </c>
      <c r="F209" s="48" t="s">
        <v>357</v>
      </c>
      <c r="G209" s="48">
        <v>57.649694709260565</v>
      </c>
      <c r="H209" s="48">
        <f t="shared" si="7"/>
        <v>0.19345535137335759</v>
      </c>
    </row>
    <row r="210" spans="1:8" ht="60" x14ac:dyDescent="0.25">
      <c r="A210" s="48">
        <v>2035</v>
      </c>
      <c r="B210" s="48" t="s">
        <v>442</v>
      </c>
      <c r="C210" s="48" t="s">
        <v>441</v>
      </c>
      <c r="D210" s="48" t="s">
        <v>428</v>
      </c>
      <c r="E210" s="48">
        <v>330</v>
      </c>
      <c r="F210" s="48" t="s">
        <v>357</v>
      </c>
      <c r="G210" s="48">
        <v>3588.4499348992795</v>
      </c>
      <c r="H210" s="48">
        <f>G210/E210</f>
        <v>10.874090711815999</v>
      </c>
    </row>
  </sheetData>
  <autoFilter ref="A1:H210" xr:uid="{5128781F-CF09-4432-92C0-6C436F7A7AF9}"/>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9EC8-E30A-4A91-B56B-651CA58525DC}">
  <dimension ref="A1:H41"/>
  <sheetViews>
    <sheetView zoomScale="55" zoomScaleNormal="55" workbookViewId="0">
      <selection activeCell="E1" sqref="E1"/>
    </sheetView>
  </sheetViews>
  <sheetFormatPr defaultColWidth="29.42578125" defaultRowHeight="15" x14ac:dyDescent="0.25"/>
  <cols>
    <col min="3" max="3" width="47.5703125" customWidth="1"/>
  </cols>
  <sheetData>
    <row r="1" spans="1:8" ht="315" x14ac:dyDescent="0.25">
      <c r="A1" s="48" t="s">
        <v>348</v>
      </c>
      <c r="B1" s="48" t="s">
        <v>355</v>
      </c>
      <c r="C1" s="48" t="s">
        <v>349</v>
      </c>
      <c r="D1" s="48" t="s">
        <v>350</v>
      </c>
      <c r="E1" s="48" t="s">
        <v>351</v>
      </c>
      <c r="F1" s="48" t="s">
        <v>353</v>
      </c>
      <c r="G1" s="48" t="s">
        <v>352</v>
      </c>
      <c r="H1" s="48" t="s">
        <v>354</v>
      </c>
    </row>
    <row r="2" spans="1:8" ht="45" x14ac:dyDescent="0.25">
      <c r="A2" s="48">
        <v>2026</v>
      </c>
      <c r="B2" s="48" t="s">
        <v>356</v>
      </c>
      <c r="C2" s="48" t="s">
        <v>414</v>
      </c>
      <c r="D2" s="48" t="s">
        <v>418</v>
      </c>
      <c r="E2" s="48">
        <v>19.2</v>
      </c>
      <c r="F2" s="48" t="s">
        <v>357</v>
      </c>
      <c r="G2" s="48">
        <v>463.37</v>
      </c>
      <c r="H2" s="48">
        <f>G2/E2</f>
        <v>24.133854166666669</v>
      </c>
    </row>
    <row r="3" spans="1:8" ht="30" x14ac:dyDescent="0.25">
      <c r="A3" s="48">
        <v>2026</v>
      </c>
      <c r="B3" s="48" t="s">
        <v>356</v>
      </c>
      <c r="C3" s="48" t="s">
        <v>416</v>
      </c>
      <c r="D3" s="48" t="s">
        <v>420</v>
      </c>
      <c r="E3" s="48">
        <v>320</v>
      </c>
      <c r="F3" s="48" t="s">
        <v>357</v>
      </c>
      <c r="G3" s="48">
        <v>689.63</v>
      </c>
      <c r="H3" s="48">
        <f t="shared" ref="H3:H5" si="0">G3/E3</f>
        <v>2.1550937499999998</v>
      </c>
    </row>
    <row r="4" spans="1:8" ht="30" x14ac:dyDescent="0.25">
      <c r="A4" s="48">
        <v>2026</v>
      </c>
      <c r="B4" s="48" t="s">
        <v>356</v>
      </c>
      <c r="C4" s="48" t="s">
        <v>417</v>
      </c>
      <c r="D4" s="48" t="s">
        <v>421</v>
      </c>
      <c r="E4" s="48">
        <v>252</v>
      </c>
      <c r="F4" s="48" t="s">
        <v>357</v>
      </c>
      <c r="G4" s="48">
        <v>591.54</v>
      </c>
      <c r="H4" s="48">
        <f t="shared" si="0"/>
        <v>2.3473809523809521</v>
      </c>
    </row>
    <row r="5" spans="1:8" ht="30" x14ac:dyDescent="0.25">
      <c r="A5" s="48">
        <v>2026</v>
      </c>
      <c r="B5" s="48" t="s">
        <v>356</v>
      </c>
      <c r="C5" s="48" t="s">
        <v>415</v>
      </c>
      <c r="D5" s="48" t="s">
        <v>419</v>
      </c>
      <c r="E5" s="48">
        <v>96</v>
      </c>
      <c r="F5" s="48" t="s">
        <v>357</v>
      </c>
      <c r="G5" s="48">
        <v>4253.54</v>
      </c>
      <c r="H5" s="48">
        <f t="shared" si="0"/>
        <v>44.307708333333331</v>
      </c>
    </row>
    <row r="6" spans="1:8" ht="45" x14ac:dyDescent="0.25">
      <c r="A6" s="48">
        <v>2027</v>
      </c>
      <c r="B6" s="48" t="s">
        <v>356</v>
      </c>
      <c r="C6" s="48" t="s">
        <v>414</v>
      </c>
      <c r="D6" s="48" t="s">
        <v>418</v>
      </c>
      <c r="E6" s="48">
        <v>19.2</v>
      </c>
      <c r="F6" s="48" t="s">
        <v>357</v>
      </c>
      <c r="G6" s="48">
        <v>463.37</v>
      </c>
      <c r="H6" s="48">
        <f>G6/E6</f>
        <v>24.133854166666669</v>
      </c>
    </row>
    <row r="7" spans="1:8" ht="30" x14ac:dyDescent="0.25">
      <c r="A7" s="48">
        <v>2027</v>
      </c>
      <c r="B7" s="48" t="s">
        <v>356</v>
      </c>
      <c r="C7" s="48" t="s">
        <v>416</v>
      </c>
      <c r="D7" s="48" t="s">
        <v>420</v>
      </c>
      <c r="E7" s="48">
        <v>320</v>
      </c>
      <c r="F7" s="48" t="s">
        <v>357</v>
      </c>
      <c r="G7" s="48">
        <v>689.63</v>
      </c>
      <c r="H7" s="48">
        <f t="shared" ref="H7:H9" si="1">G7/E7</f>
        <v>2.1550937499999998</v>
      </c>
    </row>
    <row r="8" spans="1:8" ht="30" x14ac:dyDescent="0.25">
      <c r="A8" s="48">
        <v>2027</v>
      </c>
      <c r="B8" s="48" t="s">
        <v>356</v>
      </c>
      <c r="C8" s="48" t="s">
        <v>417</v>
      </c>
      <c r="D8" s="48" t="s">
        <v>421</v>
      </c>
      <c r="E8" s="48">
        <v>252</v>
      </c>
      <c r="F8" s="48" t="s">
        <v>357</v>
      </c>
      <c r="G8" s="48">
        <v>591.54</v>
      </c>
      <c r="H8" s="48">
        <f t="shared" si="1"/>
        <v>2.3473809523809521</v>
      </c>
    </row>
    <row r="9" spans="1:8" ht="30" x14ac:dyDescent="0.25">
      <c r="A9" s="48">
        <v>2027</v>
      </c>
      <c r="B9" s="48" t="s">
        <v>356</v>
      </c>
      <c r="C9" s="48" t="s">
        <v>415</v>
      </c>
      <c r="D9" s="48" t="s">
        <v>419</v>
      </c>
      <c r="E9" s="48">
        <v>96</v>
      </c>
      <c r="F9" s="48" t="s">
        <v>357</v>
      </c>
      <c r="G9" s="48">
        <v>4253.54</v>
      </c>
      <c r="H9" s="48">
        <f t="shared" si="1"/>
        <v>44.307708333333331</v>
      </c>
    </row>
    <row r="10" spans="1:8" ht="45" x14ac:dyDescent="0.25">
      <c r="A10" s="48">
        <v>2028</v>
      </c>
      <c r="B10" s="48" t="s">
        <v>356</v>
      </c>
      <c r="C10" s="48" t="s">
        <v>414</v>
      </c>
      <c r="D10" s="48" t="s">
        <v>418</v>
      </c>
      <c r="E10" s="48">
        <v>19.2</v>
      </c>
      <c r="F10" s="48" t="s">
        <v>357</v>
      </c>
      <c r="G10" s="48">
        <v>463.37</v>
      </c>
      <c r="H10" s="48">
        <f>G10/E10</f>
        <v>24.133854166666669</v>
      </c>
    </row>
    <row r="11" spans="1:8" ht="30" x14ac:dyDescent="0.25">
      <c r="A11" s="48">
        <v>2028</v>
      </c>
      <c r="B11" s="48" t="s">
        <v>356</v>
      </c>
      <c r="C11" s="48" t="s">
        <v>416</v>
      </c>
      <c r="D11" s="48" t="s">
        <v>420</v>
      </c>
      <c r="E11" s="48">
        <v>320</v>
      </c>
      <c r="F11" s="48" t="s">
        <v>357</v>
      </c>
      <c r="G11" s="48">
        <v>689.63</v>
      </c>
      <c r="H11" s="48">
        <f t="shared" ref="H11:H13" si="2">G11/E11</f>
        <v>2.1550937499999998</v>
      </c>
    </row>
    <row r="12" spans="1:8" ht="30" x14ac:dyDescent="0.25">
      <c r="A12" s="48">
        <v>2028</v>
      </c>
      <c r="B12" s="48" t="s">
        <v>356</v>
      </c>
      <c r="C12" s="48" t="s">
        <v>417</v>
      </c>
      <c r="D12" s="48" t="s">
        <v>421</v>
      </c>
      <c r="E12" s="48">
        <v>252</v>
      </c>
      <c r="F12" s="48" t="s">
        <v>357</v>
      </c>
      <c r="G12" s="48">
        <v>591.54</v>
      </c>
      <c r="H12" s="48">
        <f t="shared" si="2"/>
        <v>2.3473809523809521</v>
      </c>
    </row>
    <row r="13" spans="1:8" ht="30" x14ac:dyDescent="0.25">
      <c r="A13" s="48">
        <v>2028</v>
      </c>
      <c r="B13" s="48" t="s">
        <v>356</v>
      </c>
      <c r="C13" s="48" t="s">
        <v>415</v>
      </c>
      <c r="D13" s="48" t="s">
        <v>419</v>
      </c>
      <c r="E13" s="48">
        <v>96</v>
      </c>
      <c r="F13" s="48" t="s">
        <v>357</v>
      </c>
      <c r="G13" s="48">
        <v>4253.54</v>
      </c>
      <c r="H13" s="48">
        <f t="shared" si="2"/>
        <v>44.307708333333331</v>
      </c>
    </row>
    <row r="14" spans="1:8" ht="45" x14ac:dyDescent="0.25">
      <c r="A14" s="48">
        <v>2029</v>
      </c>
      <c r="B14" s="48" t="s">
        <v>356</v>
      </c>
      <c r="C14" s="48" t="s">
        <v>414</v>
      </c>
      <c r="D14" s="48" t="s">
        <v>418</v>
      </c>
      <c r="E14" s="48">
        <v>19.2</v>
      </c>
      <c r="F14" s="48" t="s">
        <v>357</v>
      </c>
      <c r="G14" s="48">
        <v>463.37</v>
      </c>
      <c r="H14" s="48">
        <f>G14/E14</f>
        <v>24.133854166666669</v>
      </c>
    </row>
    <row r="15" spans="1:8" ht="30" x14ac:dyDescent="0.25">
      <c r="A15" s="48">
        <v>2029</v>
      </c>
      <c r="B15" s="48" t="s">
        <v>356</v>
      </c>
      <c r="C15" s="48" t="s">
        <v>416</v>
      </c>
      <c r="D15" s="48" t="s">
        <v>420</v>
      </c>
      <c r="E15" s="48">
        <v>320</v>
      </c>
      <c r="F15" s="48" t="s">
        <v>357</v>
      </c>
      <c r="G15" s="48">
        <v>689.63</v>
      </c>
      <c r="H15" s="48">
        <f t="shared" ref="H15:H17" si="3">G15/E15</f>
        <v>2.1550937499999998</v>
      </c>
    </row>
    <row r="16" spans="1:8" ht="30" x14ac:dyDescent="0.25">
      <c r="A16" s="48">
        <v>2029</v>
      </c>
      <c r="B16" s="48" t="s">
        <v>356</v>
      </c>
      <c r="C16" s="48" t="s">
        <v>417</v>
      </c>
      <c r="D16" s="48" t="s">
        <v>421</v>
      </c>
      <c r="E16" s="48">
        <v>252</v>
      </c>
      <c r="F16" s="48" t="s">
        <v>357</v>
      </c>
      <c r="G16" s="48">
        <v>591.54</v>
      </c>
      <c r="H16" s="48">
        <f t="shared" si="3"/>
        <v>2.3473809523809521</v>
      </c>
    </row>
    <row r="17" spans="1:8" ht="30" x14ac:dyDescent="0.25">
      <c r="A17" s="48">
        <v>2029</v>
      </c>
      <c r="B17" s="48" t="s">
        <v>356</v>
      </c>
      <c r="C17" s="48" t="s">
        <v>415</v>
      </c>
      <c r="D17" s="48" t="s">
        <v>419</v>
      </c>
      <c r="E17" s="48">
        <v>96</v>
      </c>
      <c r="F17" s="48" t="s">
        <v>357</v>
      </c>
      <c r="G17" s="48">
        <v>4253.54</v>
      </c>
      <c r="H17" s="48">
        <f t="shared" si="3"/>
        <v>44.307708333333331</v>
      </c>
    </row>
    <row r="18" spans="1:8" ht="45" x14ac:dyDescent="0.25">
      <c r="A18" s="48">
        <v>2030</v>
      </c>
      <c r="B18" s="48" t="s">
        <v>356</v>
      </c>
      <c r="C18" s="48" t="s">
        <v>414</v>
      </c>
      <c r="D18" s="48" t="s">
        <v>418</v>
      </c>
      <c r="E18" s="48">
        <v>19.2</v>
      </c>
      <c r="F18" s="48" t="s">
        <v>357</v>
      </c>
      <c r="G18" s="48">
        <v>463.37</v>
      </c>
      <c r="H18" s="48">
        <f>G18/E18</f>
        <v>24.133854166666669</v>
      </c>
    </row>
    <row r="19" spans="1:8" ht="30" x14ac:dyDescent="0.25">
      <c r="A19" s="48">
        <v>2030</v>
      </c>
      <c r="B19" s="48" t="s">
        <v>356</v>
      </c>
      <c r="C19" s="48" t="s">
        <v>416</v>
      </c>
      <c r="D19" s="48" t="s">
        <v>420</v>
      </c>
      <c r="E19" s="48">
        <v>320</v>
      </c>
      <c r="F19" s="48" t="s">
        <v>357</v>
      </c>
      <c r="G19" s="48">
        <v>689.63</v>
      </c>
      <c r="H19" s="48">
        <f t="shared" ref="H19:H21" si="4">G19/E19</f>
        <v>2.1550937499999998</v>
      </c>
    </row>
    <row r="20" spans="1:8" ht="30" x14ac:dyDescent="0.25">
      <c r="A20" s="48">
        <v>2030</v>
      </c>
      <c r="B20" s="48" t="s">
        <v>356</v>
      </c>
      <c r="C20" s="48" t="s">
        <v>417</v>
      </c>
      <c r="D20" s="48" t="s">
        <v>421</v>
      </c>
      <c r="E20" s="48">
        <v>252</v>
      </c>
      <c r="F20" s="48" t="s">
        <v>357</v>
      </c>
      <c r="G20" s="48">
        <v>591.54</v>
      </c>
      <c r="H20" s="48">
        <f t="shared" si="4"/>
        <v>2.3473809523809521</v>
      </c>
    </row>
    <row r="21" spans="1:8" ht="30" x14ac:dyDescent="0.25">
      <c r="A21" s="48">
        <v>2030</v>
      </c>
      <c r="B21" s="48" t="s">
        <v>356</v>
      </c>
      <c r="C21" s="48" t="s">
        <v>415</v>
      </c>
      <c r="D21" s="48" t="s">
        <v>419</v>
      </c>
      <c r="E21" s="48">
        <v>96</v>
      </c>
      <c r="F21" s="48" t="s">
        <v>357</v>
      </c>
      <c r="G21" s="48">
        <v>4253.54</v>
      </c>
      <c r="H21" s="48">
        <f t="shared" si="4"/>
        <v>44.307708333333331</v>
      </c>
    </row>
    <row r="22" spans="1:8" ht="45" x14ac:dyDescent="0.25">
      <c r="A22" s="48">
        <v>2031</v>
      </c>
      <c r="B22" s="48" t="s">
        <v>356</v>
      </c>
      <c r="C22" s="48" t="s">
        <v>414</v>
      </c>
      <c r="D22" s="48" t="s">
        <v>418</v>
      </c>
      <c r="E22" s="48">
        <v>19.2</v>
      </c>
      <c r="F22" s="48" t="s">
        <v>357</v>
      </c>
      <c r="G22" s="48">
        <v>463.37</v>
      </c>
      <c r="H22" s="48">
        <f>G22/E22</f>
        <v>24.133854166666669</v>
      </c>
    </row>
    <row r="23" spans="1:8" ht="30" x14ac:dyDescent="0.25">
      <c r="A23" s="48">
        <v>2031</v>
      </c>
      <c r="B23" s="48" t="s">
        <v>356</v>
      </c>
      <c r="C23" s="48" t="s">
        <v>416</v>
      </c>
      <c r="D23" s="48" t="s">
        <v>420</v>
      </c>
      <c r="E23" s="48">
        <v>320</v>
      </c>
      <c r="F23" s="48" t="s">
        <v>357</v>
      </c>
      <c r="G23" s="48">
        <v>689.63</v>
      </c>
      <c r="H23" s="48">
        <f t="shared" ref="H23:H25" si="5">G23/E23</f>
        <v>2.1550937499999998</v>
      </c>
    </row>
    <row r="24" spans="1:8" ht="30" x14ac:dyDescent="0.25">
      <c r="A24" s="48">
        <v>2031</v>
      </c>
      <c r="B24" s="48" t="s">
        <v>356</v>
      </c>
      <c r="C24" s="48" t="s">
        <v>417</v>
      </c>
      <c r="D24" s="48" t="s">
        <v>421</v>
      </c>
      <c r="E24" s="48">
        <v>252</v>
      </c>
      <c r="F24" s="48" t="s">
        <v>357</v>
      </c>
      <c r="G24" s="48">
        <v>591.54</v>
      </c>
      <c r="H24" s="48">
        <f t="shared" si="5"/>
        <v>2.3473809523809521</v>
      </c>
    </row>
    <row r="25" spans="1:8" ht="30" x14ac:dyDescent="0.25">
      <c r="A25" s="48">
        <v>2031</v>
      </c>
      <c r="B25" s="48" t="s">
        <v>356</v>
      </c>
      <c r="C25" s="48" t="s">
        <v>415</v>
      </c>
      <c r="D25" s="48" t="s">
        <v>419</v>
      </c>
      <c r="E25" s="48">
        <v>96</v>
      </c>
      <c r="F25" s="48" t="s">
        <v>357</v>
      </c>
      <c r="G25" s="48">
        <v>4253.54</v>
      </c>
      <c r="H25" s="48">
        <f t="shared" si="5"/>
        <v>44.307708333333331</v>
      </c>
    </row>
    <row r="26" spans="1:8" ht="45" x14ac:dyDescent="0.25">
      <c r="A26" s="48">
        <v>2032</v>
      </c>
      <c r="B26" s="48" t="s">
        <v>356</v>
      </c>
      <c r="C26" s="48" t="s">
        <v>414</v>
      </c>
      <c r="D26" s="48" t="s">
        <v>418</v>
      </c>
      <c r="E26" s="48">
        <v>19.2</v>
      </c>
      <c r="F26" s="48" t="s">
        <v>357</v>
      </c>
      <c r="G26" s="48">
        <v>463.37</v>
      </c>
      <c r="H26" s="48">
        <f>G26/E26</f>
        <v>24.133854166666669</v>
      </c>
    </row>
    <row r="27" spans="1:8" ht="30" x14ac:dyDescent="0.25">
      <c r="A27" s="48">
        <v>2032</v>
      </c>
      <c r="B27" s="48" t="s">
        <v>356</v>
      </c>
      <c r="C27" s="48" t="s">
        <v>416</v>
      </c>
      <c r="D27" s="48" t="s">
        <v>420</v>
      </c>
      <c r="E27" s="48">
        <v>320</v>
      </c>
      <c r="F27" s="48" t="s">
        <v>357</v>
      </c>
      <c r="G27" s="48">
        <v>689.63</v>
      </c>
      <c r="H27" s="48">
        <f t="shared" ref="H27:H29" si="6">G27/E27</f>
        <v>2.1550937499999998</v>
      </c>
    </row>
    <row r="28" spans="1:8" ht="30" x14ac:dyDescent="0.25">
      <c r="A28" s="48">
        <v>2032</v>
      </c>
      <c r="B28" s="48" t="s">
        <v>356</v>
      </c>
      <c r="C28" s="48" t="s">
        <v>417</v>
      </c>
      <c r="D28" s="48" t="s">
        <v>421</v>
      </c>
      <c r="E28" s="48">
        <v>252</v>
      </c>
      <c r="F28" s="48" t="s">
        <v>357</v>
      </c>
      <c r="G28" s="48">
        <v>591.54</v>
      </c>
      <c r="H28" s="48">
        <f t="shared" si="6"/>
        <v>2.3473809523809521</v>
      </c>
    </row>
    <row r="29" spans="1:8" ht="30" x14ac:dyDescent="0.25">
      <c r="A29" s="48">
        <v>2032</v>
      </c>
      <c r="B29" s="48" t="s">
        <v>356</v>
      </c>
      <c r="C29" s="48" t="s">
        <v>415</v>
      </c>
      <c r="D29" s="48" t="s">
        <v>419</v>
      </c>
      <c r="E29" s="48">
        <v>96</v>
      </c>
      <c r="F29" s="48" t="s">
        <v>357</v>
      </c>
      <c r="G29" s="48">
        <v>4253.54</v>
      </c>
      <c r="H29" s="48">
        <f t="shared" si="6"/>
        <v>44.307708333333331</v>
      </c>
    </row>
    <row r="30" spans="1:8" ht="45" x14ac:dyDescent="0.25">
      <c r="A30" s="48">
        <v>2033</v>
      </c>
      <c r="B30" s="48" t="s">
        <v>356</v>
      </c>
      <c r="C30" s="48" t="s">
        <v>414</v>
      </c>
      <c r="D30" s="48" t="s">
        <v>418</v>
      </c>
      <c r="E30" s="48">
        <v>19.2</v>
      </c>
      <c r="F30" s="48" t="s">
        <v>357</v>
      </c>
      <c r="G30" s="48">
        <v>463.37</v>
      </c>
      <c r="H30" s="48">
        <f>G30/E30</f>
        <v>24.133854166666669</v>
      </c>
    </row>
    <row r="31" spans="1:8" ht="30" x14ac:dyDescent="0.25">
      <c r="A31" s="48">
        <v>2033</v>
      </c>
      <c r="B31" s="48" t="s">
        <v>356</v>
      </c>
      <c r="C31" s="48" t="s">
        <v>416</v>
      </c>
      <c r="D31" s="48" t="s">
        <v>420</v>
      </c>
      <c r="E31" s="48">
        <v>320</v>
      </c>
      <c r="F31" s="48" t="s">
        <v>357</v>
      </c>
      <c r="G31" s="48">
        <v>689.63</v>
      </c>
      <c r="H31" s="48">
        <f t="shared" ref="H31:H33" si="7">G31/E31</f>
        <v>2.1550937499999998</v>
      </c>
    </row>
    <row r="32" spans="1:8" ht="30" x14ac:dyDescent="0.25">
      <c r="A32" s="48">
        <v>2033</v>
      </c>
      <c r="B32" s="48" t="s">
        <v>356</v>
      </c>
      <c r="C32" s="48" t="s">
        <v>417</v>
      </c>
      <c r="D32" s="48" t="s">
        <v>421</v>
      </c>
      <c r="E32" s="48">
        <v>252</v>
      </c>
      <c r="F32" s="48" t="s">
        <v>357</v>
      </c>
      <c r="G32" s="48">
        <v>591.54</v>
      </c>
      <c r="H32" s="48">
        <f t="shared" si="7"/>
        <v>2.3473809523809521</v>
      </c>
    </row>
    <row r="33" spans="1:8" ht="30" x14ac:dyDescent="0.25">
      <c r="A33" s="48">
        <v>2033</v>
      </c>
      <c r="B33" s="48" t="s">
        <v>356</v>
      </c>
      <c r="C33" s="48" t="s">
        <v>415</v>
      </c>
      <c r="D33" s="48" t="s">
        <v>419</v>
      </c>
      <c r="E33" s="48">
        <v>96</v>
      </c>
      <c r="F33" s="48" t="s">
        <v>357</v>
      </c>
      <c r="G33" s="48">
        <v>4253.54</v>
      </c>
      <c r="H33" s="48">
        <f t="shared" si="7"/>
        <v>44.307708333333331</v>
      </c>
    </row>
    <row r="34" spans="1:8" ht="45" x14ac:dyDescent="0.25">
      <c r="A34" s="48">
        <v>2034</v>
      </c>
      <c r="B34" s="48" t="s">
        <v>356</v>
      </c>
      <c r="C34" s="48" t="s">
        <v>414</v>
      </c>
      <c r="D34" s="48" t="s">
        <v>418</v>
      </c>
      <c r="E34" s="48">
        <v>19.2</v>
      </c>
      <c r="F34" s="48" t="s">
        <v>357</v>
      </c>
      <c r="G34" s="48">
        <v>463.37</v>
      </c>
      <c r="H34" s="48">
        <f>G34/E34</f>
        <v>24.133854166666669</v>
      </c>
    </row>
    <row r="35" spans="1:8" ht="30" x14ac:dyDescent="0.25">
      <c r="A35" s="48">
        <v>2034</v>
      </c>
      <c r="B35" s="48" t="s">
        <v>356</v>
      </c>
      <c r="C35" s="48" t="s">
        <v>416</v>
      </c>
      <c r="D35" s="48" t="s">
        <v>420</v>
      </c>
      <c r="E35" s="48">
        <v>320</v>
      </c>
      <c r="F35" s="48" t="s">
        <v>357</v>
      </c>
      <c r="G35" s="48">
        <v>689.63</v>
      </c>
      <c r="H35" s="48">
        <f t="shared" ref="H35:H37" si="8">G35/E35</f>
        <v>2.1550937499999998</v>
      </c>
    </row>
    <row r="36" spans="1:8" ht="30" x14ac:dyDescent="0.25">
      <c r="A36" s="48">
        <v>2034</v>
      </c>
      <c r="B36" s="48" t="s">
        <v>356</v>
      </c>
      <c r="C36" s="48" t="s">
        <v>417</v>
      </c>
      <c r="D36" s="48" t="s">
        <v>421</v>
      </c>
      <c r="E36" s="48">
        <v>252</v>
      </c>
      <c r="F36" s="48" t="s">
        <v>357</v>
      </c>
      <c r="G36" s="48">
        <v>591.54</v>
      </c>
      <c r="H36" s="48">
        <f t="shared" si="8"/>
        <v>2.3473809523809521</v>
      </c>
    </row>
    <row r="37" spans="1:8" ht="30" x14ac:dyDescent="0.25">
      <c r="A37" s="48">
        <v>2034</v>
      </c>
      <c r="B37" s="48" t="s">
        <v>356</v>
      </c>
      <c r="C37" s="48" t="s">
        <v>415</v>
      </c>
      <c r="D37" s="48" t="s">
        <v>419</v>
      </c>
      <c r="E37" s="48">
        <v>96</v>
      </c>
      <c r="F37" s="48" t="s">
        <v>357</v>
      </c>
      <c r="G37" s="48">
        <v>4253.54</v>
      </c>
      <c r="H37" s="48">
        <f t="shared" si="8"/>
        <v>44.307708333333331</v>
      </c>
    </row>
    <row r="38" spans="1:8" ht="45" x14ac:dyDescent="0.25">
      <c r="A38" s="48">
        <v>2035</v>
      </c>
      <c r="B38" s="48" t="s">
        <v>356</v>
      </c>
      <c r="C38" s="48" t="s">
        <v>414</v>
      </c>
      <c r="D38" s="48" t="s">
        <v>418</v>
      </c>
      <c r="E38" s="48">
        <v>19.2</v>
      </c>
      <c r="F38" s="48" t="s">
        <v>357</v>
      </c>
      <c r="G38" s="48">
        <v>463.37</v>
      </c>
      <c r="H38" s="48">
        <f>G38/E38</f>
        <v>24.133854166666669</v>
      </c>
    </row>
    <row r="39" spans="1:8" ht="30" x14ac:dyDescent="0.25">
      <c r="A39" s="48">
        <v>2035</v>
      </c>
      <c r="B39" s="48" t="s">
        <v>356</v>
      </c>
      <c r="C39" s="48" t="s">
        <v>416</v>
      </c>
      <c r="D39" s="48" t="s">
        <v>420</v>
      </c>
      <c r="E39" s="48">
        <v>320</v>
      </c>
      <c r="F39" s="48" t="s">
        <v>357</v>
      </c>
      <c r="G39" s="48">
        <v>689.63</v>
      </c>
      <c r="H39" s="48">
        <f t="shared" ref="H39:H41" si="9">G39/E39</f>
        <v>2.1550937499999998</v>
      </c>
    </row>
    <row r="40" spans="1:8" ht="30" x14ac:dyDescent="0.25">
      <c r="A40" s="48">
        <v>2035</v>
      </c>
      <c r="B40" s="48" t="s">
        <v>356</v>
      </c>
      <c r="C40" s="48" t="s">
        <v>417</v>
      </c>
      <c r="D40" s="48" t="s">
        <v>421</v>
      </c>
      <c r="E40" s="48">
        <v>252</v>
      </c>
      <c r="F40" s="48" t="s">
        <v>357</v>
      </c>
      <c r="G40" s="48">
        <v>591.54</v>
      </c>
      <c r="H40" s="48">
        <f t="shared" si="9"/>
        <v>2.3473809523809521</v>
      </c>
    </row>
    <row r="41" spans="1:8" ht="30" x14ac:dyDescent="0.25">
      <c r="A41" s="48">
        <v>2035</v>
      </c>
      <c r="B41" s="48" t="s">
        <v>356</v>
      </c>
      <c r="C41" s="48" t="s">
        <v>415</v>
      </c>
      <c r="D41" s="48" t="s">
        <v>419</v>
      </c>
      <c r="E41" s="48">
        <v>96</v>
      </c>
      <c r="F41" s="48" t="s">
        <v>357</v>
      </c>
      <c r="G41" s="48">
        <v>4253.54</v>
      </c>
      <c r="H41" s="48">
        <f t="shared" si="9"/>
        <v>44.307708333333331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70026-8197-4202-A7C4-5DE14FF5B58A}">
  <dimension ref="A1:BV40"/>
  <sheetViews>
    <sheetView topLeftCell="A4" zoomScale="70" zoomScaleNormal="70" workbookViewId="0">
      <selection activeCell="A14" sqref="A14"/>
    </sheetView>
  </sheetViews>
  <sheetFormatPr defaultRowHeight="15" x14ac:dyDescent="0.25"/>
  <cols>
    <col min="1" max="1" width="119.7109375" style="47" customWidth="1"/>
    <col min="2" max="3" width="9.140625" style="46" customWidth="1"/>
    <col min="4" max="4" width="15.28515625" style="49" customWidth="1"/>
    <col min="5" max="6" width="9.140625" style="46" customWidth="1"/>
    <col min="7" max="7" width="9.140625" style="49" customWidth="1"/>
    <col min="8" max="8" width="12.140625" style="46" customWidth="1"/>
    <col min="9" max="9" width="9.140625" style="46" customWidth="1"/>
    <col min="10" max="10" width="9.140625" style="49" customWidth="1"/>
    <col min="11" max="12" width="9.140625" style="46" customWidth="1"/>
    <col min="13" max="13" width="9.140625" style="49" customWidth="1"/>
    <col min="14" max="14" width="11.5703125" style="46" customWidth="1"/>
    <col min="15" max="15" width="9.140625" style="46" customWidth="1"/>
    <col min="16" max="16" width="9.140625" style="49" customWidth="1"/>
    <col min="17" max="18" width="9.140625" style="46" customWidth="1"/>
    <col min="19" max="19" width="9.140625" style="49" customWidth="1"/>
    <col min="20" max="21" width="9.140625" style="46" customWidth="1"/>
    <col min="22" max="22" width="9.140625" style="49" customWidth="1"/>
    <col min="23" max="24" width="9.140625" style="46" customWidth="1"/>
    <col min="25" max="25" width="9.140625" style="49" customWidth="1"/>
    <col min="26" max="27" width="9.140625" style="46" customWidth="1"/>
    <col min="28" max="28" width="9.140625" style="49" customWidth="1"/>
    <col min="29" max="30" width="9.140625" style="46" customWidth="1"/>
    <col min="31" max="31" width="9.140625" style="49" customWidth="1"/>
    <col min="32" max="33" width="9.140625" style="46" customWidth="1"/>
    <col min="34" max="34" width="9.140625" style="49" customWidth="1"/>
    <col min="35" max="36" width="9.140625" style="46" customWidth="1"/>
    <col min="37" max="37" width="9.140625" style="49" customWidth="1"/>
    <col min="38" max="39" width="9.140625" style="46" customWidth="1"/>
    <col min="40" max="40" width="9.140625" style="49" customWidth="1"/>
    <col min="41" max="42" width="9.140625" style="46" customWidth="1"/>
    <col min="43" max="43" width="9.140625" style="49" customWidth="1"/>
    <col min="44" max="45" width="9.140625" style="46" customWidth="1"/>
    <col min="46" max="46" width="9.140625" style="49" customWidth="1"/>
    <col min="47" max="48" width="9.140625" style="46" customWidth="1"/>
    <col min="49" max="49" width="9.140625" style="49" customWidth="1"/>
    <col min="50" max="51" width="9.140625" style="46" customWidth="1"/>
    <col min="52" max="52" width="9.140625" style="49" customWidth="1"/>
    <col min="53" max="54" width="9.140625" style="46" customWidth="1"/>
    <col min="55" max="55" width="9.140625" style="49" customWidth="1"/>
    <col min="56" max="57" width="9.140625" style="46" customWidth="1"/>
    <col min="58" max="58" width="9.140625" style="49" customWidth="1"/>
    <col min="59" max="60" width="9.140625" style="46" customWidth="1"/>
    <col min="61" max="61" width="9.140625" style="49" customWidth="1"/>
    <col min="62" max="63" width="9.140625" style="46" customWidth="1"/>
    <col min="64" max="64" width="9.140625" style="49" customWidth="1"/>
    <col min="65" max="66" width="9.140625" style="46" customWidth="1"/>
    <col min="67" max="67" width="9.140625" style="49" customWidth="1"/>
    <col min="68" max="69" width="9.140625" style="46" customWidth="1"/>
    <col min="70" max="70" width="9.140625" style="49" customWidth="1"/>
    <col min="71" max="72" width="9.140625" style="46"/>
    <col min="73" max="73" width="9.140625" style="49"/>
    <col min="74" max="74" width="21" style="57" customWidth="1"/>
    <col min="75" max="16384" width="9.140625" style="46"/>
  </cols>
  <sheetData>
    <row r="1" spans="1:74" s="47" customFormat="1" ht="177.75" customHeight="1" x14ac:dyDescent="0.25">
      <c r="A1" s="48" t="s">
        <v>349</v>
      </c>
      <c r="B1" s="48" t="s">
        <v>382</v>
      </c>
      <c r="C1" s="48" t="s">
        <v>383</v>
      </c>
      <c r="D1" s="50" t="s">
        <v>384</v>
      </c>
      <c r="E1" s="48" t="s">
        <v>385</v>
      </c>
      <c r="F1" s="48" t="s">
        <v>383</v>
      </c>
      <c r="G1" s="50" t="s">
        <v>384</v>
      </c>
      <c r="H1" s="48" t="s">
        <v>386</v>
      </c>
      <c r="I1" s="48" t="s">
        <v>383</v>
      </c>
      <c r="J1" s="50" t="s">
        <v>384</v>
      </c>
      <c r="K1" s="48" t="s">
        <v>387</v>
      </c>
      <c r="L1" s="48" t="s">
        <v>383</v>
      </c>
      <c r="M1" s="50" t="s">
        <v>384</v>
      </c>
      <c r="N1" s="48" t="s">
        <v>388</v>
      </c>
      <c r="O1" s="48" t="s">
        <v>383</v>
      </c>
      <c r="P1" s="50" t="s">
        <v>384</v>
      </c>
      <c r="Q1" s="58" t="s">
        <v>407</v>
      </c>
      <c r="R1" s="48" t="s">
        <v>383</v>
      </c>
      <c r="S1" s="50" t="s">
        <v>384</v>
      </c>
      <c r="T1" s="58" t="s">
        <v>389</v>
      </c>
      <c r="U1" s="48" t="s">
        <v>383</v>
      </c>
      <c r="V1" s="50" t="s">
        <v>384</v>
      </c>
      <c r="W1" s="48" t="s">
        <v>390</v>
      </c>
      <c r="X1" s="48" t="s">
        <v>383</v>
      </c>
      <c r="Y1" s="50" t="s">
        <v>384</v>
      </c>
      <c r="Z1" s="48" t="s">
        <v>391</v>
      </c>
      <c r="AA1" s="48" t="s">
        <v>383</v>
      </c>
      <c r="AB1" s="50" t="s">
        <v>384</v>
      </c>
      <c r="AC1" s="48" t="s">
        <v>392</v>
      </c>
      <c r="AD1" s="48" t="s">
        <v>383</v>
      </c>
      <c r="AE1" s="50" t="s">
        <v>384</v>
      </c>
      <c r="AF1" s="48" t="s">
        <v>393</v>
      </c>
      <c r="AG1" s="48" t="s">
        <v>383</v>
      </c>
      <c r="AH1" s="50" t="s">
        <v>384</v>
      </c>
      <c r="AI1" s="48" t="s">
        <v>394</v>
      </c>
      <c r="AJ1" s="48" t="s">
        <v>383</v>
      </c>
      <c r="AK1" s="50" t="s">
        <v>384</v>
      </c>
      <c r="AL1" s="48" t="s">
        <v>395</v>
      </c>
      <c r="AM1" s="48" t="s">
        <v>383</v>
      </c>
      <c r="AN1" s="50" t="s">
        <v>384</v>
      </c>
      <c r="AO1" s="48" t="s">
        <v>396</v>
      </c>
      <c r="AP1" s="48" t="s">
        <v>383</v>
      </c>
      <c r="AQ1" s="50" t="s">
        <v>384</v>
      </c>
      <c r="AR1" s="48" t="s">
        <v>397</v>
      </c>
      <c r="AS1" s="48" t="s">
        <v>383</v>
      </c>
      <c r="AT1" s="50" t="s">
        <v>384</v>
      </c>
      <c r="AU1" s="48" t="s">
        <v>398</v>
      </c>
      <c r="AV1" s="48" t="s">
        <v>383</v>
      </c>
      <c r="AW1" s="50" t="s">
        <v>384</v>
      </c>
      <c r="AX1" s="48" t="s">
        <v>399</v>
      </c>
      <c r="AY1" s="48" t="s">
        <v>383</v>
      </c>
      <c r="AZ1" s="50" t="s">
        <v>384</v>
      </c>
      <c r="BA1" s="48" t="s">
        <v>400</v>
      </c>
      <c r="BB1" s="48" t="s">
        <v>383</v>
      </c>
      <c r="BC1" s="50" t="s">
        <v>384</v>
      </c>
      <c r="BD1" s="48" t="s">
        <v>401</v>
      </c>
      <c r="BE1" s="48" t="s">
        <v>383</v>
      </c>
      <c r="BF1" s="50" t="s">
        <v>384</v>
      </c>
      <c r="BG1" s="48" t="s">
        <v>402</v>
      </c>
      <c r="BH1" s="48" t="s">
        <v>383</v>
      </c>
      <c r="BI1" s="50" t="s">
        <v>384</v>
      </c>
      <c r="BJ1" s="48" t="s">
        <v>403</v>
      </c>
      <c r="BK1" s="48" t="s">
        <v>383</v>
      </c>
      <c r="BL1" s="50" t="s">
        <v>384</v>
      </c>
      <c r="BM1" s="48" t="s">
        <v>404</v>
      </c>
      <c r="BN1" s="48" t="s">
        <v>383</v>
      </c>
      <c r="BO1" s="50" t="s">
        <v>384</v>
      </c>
      <c r="BP1" s="48" t="s">
        <v>405</v>
      </c>
      <c r="BQ1" s="48" t="s">
        <v>383</v>
      </c>
      <c r="BR1" s="50" t="s">
        <v>384</v>
      </c>
      <c r="BS1" s="48" t="s">
        <v>406</v>
      </c>
      <c r="BT1" s="48" t="s">
        <v>383</v>
      </c>
      <c r="BU1" s="54" t="s">
        <v>384</v>
      </c>
      <c r="BV1" s="56" t="s">
        <v>408</v>
      </c>
    </row>
    <row r="2" spans="1:74" s="47" customFormat="1" x14ac:dyDescent="0.25">
      <c r="A2" s="48" t="s">
        <v>358</v>
      </c>
      <c r="B2" s="48">
        <v>872399</v>
      </c>
      <c r="C2" s="48">
        <v>2.74</v>
      </c>
      <c r="D2" s="50">
        <f>C2*B2</f>
        <v>2390373.2600000002</v>
      </c>
      <c r="E2" s="48">
        <v>62015</v>
      </c>
      <c r="F2" s="48">
        <v>2.57</v>
      </c>
      <c r="G2" s="50">
        <f t="shared" ref="G2:G27" si="0">F2*E2</f>
        <v>159378.54999999999</v>
      </c>
      <c r="H2" s="48">
        <v>2103182</v>
      </c>
      <c r="I2" s="48">
        <v>0.09</v>
      </c>
      <c r="J2" s="50">
        <f>I2*H2</f>
        <v>189286.38</v>
      </c>
      <c r="K2" s="48">
        <v>524900</v>
      </c>
      <c r="L2" s="48">
        <v>0.05</v>
      </c>
      <c r="M2" s="50">
        <f>L2*K2</f>
        <v>26245</v>
      </c>
      <c r="N2" s="48">
        <v>276062</v>
      </c>
      <c r="O2" s="48">
        <v>0.43</v>
      </c>
      <c r="P2" s="50">
        <f t="shared" ref="P2:P27" si="1">O2*N2</f>
        <v>118706.66</v>
      </c>
      <c r="Q2" s="48">
        <v>4556</v>
      </c>
      <c r="R2" s="48">
        <v>0.76</v>
      </c>
      <c r="S2" s="50">
        <f t="shared" ref="S2:S27" si="2">R2*Q2</f>
        <v>3462.56</v>
      </c>
      <c r="T2" s="48">
        <v>841</v>
      </c>
      <c r="U2" s="48">
        <v>0.03</v>
      </c>
      <c r="V2" s="50">
        <f t="shared" ref="V2:V30" si="3">U2*T2</f>
        <v>25.23</v>
      </c>
      <c r="W2" s="48">
        <v>93872</v>
      </c>
      <c r="X2" s="48">
        <v>0.56000000000000005</v>
      </c>
      <c r="Y2" s="50">
        <f t="shared" ref="Y2:Y32" si="4">X2*W2</f>
        <v>52568.320000000007</v>
      </c>
      <c r="Z2" s="48">
        <v>11245</v>
      </c>
      <c r="AA2" s="48">
        <v>0.33</v>
      </c>
      <c r="AB2" s="50">
        <f t="shared" ref="AB2:AB32" si="5">AA2*Z2</f>
        <v>3710.8500000000004</v>
      </c>
      <c r="AC2" s="48">
        <v>63693</v>
      </c>
      <c r="AD2" s="48">
        <v>0.11</v>
      </c>
      <c r="AE2" s="50">
        <f t="shared" ref="AE2:AE33" si="6">AD2*AC2</f>
        <v>7006.2300000000005</v>
      </c>
      <c r="AF2" s="48"/>
      <c r="AG2" s="48">
        <v>0.08</v>
      </c>
      <c r="AH2" s="50">
        <f t="shared" ref="AH2:AH34" si="7">AG2*AF2</f>
        <v>0</v>
      </c>
      <c r="AI2" s="48"/>
      <c r="AJ2" s="48">
        <v>2.2400000000000002</v>
      </c>
      <c r="AK2" s="50">
        <f t="shared" ref="AK2:AK35" si="8">AJ2*AI2</f>
        <v>0</v>
      </c>
      <c r="AL2" s="48"/>
      <c r="AM2" s="48">
        <v>8.31</v>
      </c>
      <c r="AN2" s="50">
        <f t="shared" ref="AN2:AN36" si="9">AM2*AL2</f>
        <v>0</v>
      </c>
      <c r="AO2" s="48">
        <v>143048</v>
      </c>
      <c r="AP2" s="48">
        <v>0.17</v>
      </c>
      <c r="AQ2" s="50">
        <f t="shared" ref="AQ2:AQ36" si="10">AP2*AO2</f>
        <v>24318.160000000003</v>
      </c>
      <c r="AR2" s="48"/>
      <c r="AS2" s="48">
        <v>0.106</v>
      </c>
      <c r="AT2" s="50">
        <f t="shared" ref="AT2:AT36" si="11">AS2*AR2</f>
        <v>0</v>
      </c>
      <c r="AU2" s="48">
        <v>9264</v>
      </c>
      <c r="AV2" s="48">
        <v>3.06</v>
      </c>
      <c r="AW2" s="50">
        <f t="shared" ref="AW2:AW37" si="12">AV2*AU2</f>
        <v>28347.84</v>
      </c>
      <c r="AX2" s="48">
        <v>4054</v>
      </c>
      <c r="AY2" s="48">
        <v>0.03</v>
      </c>
      <c r="AZ2" s="50">
        <f t="shared" ref="AZ2:AZ38" si="13">AY2*AX2</f>
        <v>121.61999999999999</v>
      </c>
      <c r="BA2" s="48">
        <v>31028</v>
      </c>
      <c r="BB2" s="48">
        <v>1.76</v>
      </c>
      <c r="BC2" s="50">
        <f t="shared" ref="BC2:BC38" si="14">BB2*BA2</f>
        <v>54609.279999999999</v>
      </c>
      <c r="BD2" s="48">
        <v>69342</v>
      </c>
      <c r="BE2" s="48">
        <v>7.0000000000000007E-2</v>
      </c>
      <c r="BF2" s="50">
        <f t="shared" ref="BF2:BF39" si="15">BE2*BD2</f>
        <v>4853.9400000000005</v>
      </c>
      <c r="BG2" s="48">
        <v>21754</v>
      </c>
      <c r="BH2" s="48">
        <v>2.7E-2</v>
      </c>
      <c r="BI2" s="50">
        <f t="shared" ref="BI2:BI40" si="16">BH2*BG2</f>
        <v>587.35799999999995</v>
      </c>
      <c r="BJ2" s="48">
        <v>9133</v>
      </c>
      <c r="BK2" s="48">
        <v>0.02</v>
      </c>
      <c r="BL2" s="50">
        <f t="shared" ref="BL2:BL39" si="17">BK2*BJ2</f>
        <v>182.66</v>
      </c>
      <c r="BM2" s="48"/>
      <c r="BN2" s="48">
        <v>0.05</v>
      </c>
      <c r="BO2" s="50">
        <f t="shared" ref="BO2:BO40" si="18">BN2*BM2</f>
        <v>0</v>
      </c>
      <c r="BP2" s="48">
        <v>158078</v>
      </c>
      <c r="BQ2" s="48">
        <v>4.1000000000000002E-2</v>
      </c>
      <c r="BR2" s="50">
        <f t="shared" ref="BR2:BR40" si="19">BQ2*BP2</f>
        <v>6481.1980000000003</v>
      </c>
      <c r="BS2" s="48">
        <v>63240</v>
      </c>
      <c r="BT2" s="48">
        <v>0.115</v>
      </c>
      <c r="BU2" s="54">
        <f t="shared" ref="BU2:BU40" si="20">BT2*BS2</f>
        <v>7272.6</v>
      </c>
      <c r="BV2" s="56">
        <f>BU2+BR2+BO2+BL2+BI2+BF2+BC2+AZ2+AW2+AT2+AQ2+AN2+AK2+AH2+AE2+AB2+Y2+V2+S2+P2+M2+J2+G2+D2</f>
        <v>3077537.6960000005</v>
      </c>
    </row>
    <row r="3" spans="1:74" s="47" customFormat="1" x14ac:dyDescent="0.25">
      <c r="A3" s="48" t="s">
        <v>52</v>
      </c>
      <c r="B3" s="48">
        <v>41038</v>
      </c>
      <c r="C3" s="48">
        <v>2.74</v>
      </c>
      <c r="D3" s="50">
        <f t="shared" ref="D3:D27" si="21">C3*B3</f>
        <v>112444.12000000001</v>
      </c>
      <c r="E3" s="48">
        <v>19818</v>
      </c>
      <c r="F3" s="48">
        <v>2.57</v>
      </c>
      <c r="G3" s="50">
        <f t="shared" si="0"/>
        <v>50932.259999999995</v>
      </c>
      <c r="H3" s="48">
        <v>95479</v>
      </c>
      <c r="I3" s="48">
        <v>0.09</v>
      </c>
      <c r="J3" s="50">
        <f t="shared" ref="J3:J27" si="22">I3*H3</f>
        <v>8593.11</v>
      </c>
      <c r="K3" s="48">
        <v>54183</v>
      </c>
      <c r="L3" s="48">
        <v>0.05</v>
      </c>
      <c r="M3" s="50">
        <f t="shared" ref="M3:M27" si="23">L3*K3</f>
        <v>2709.15</v>
      </c>
      <c r="N3" s="48">
        <v>17856</v>
      </c>
      <c r="O3" s="48">
        <v>0.43</v>
      </c>
      <c r="P3" s="50">
        <f t="shared" si="1"/>
        <v>7678.08</v>
      </c>
      <c r="Q3" s="48">
        <v>884</v>
      </c>
      <c r="R3" s="48">
        <v>0.76</v>
      </c>
      <c r="S3" s="50">
        <f t="shared" si="2"/>
        <v>671.84</v>
      </c>
      <c r="T3" s="48">
        <v>0</v>
      </c>
      <c r="U3" s="48">
        <v>0.03</v>
      </c>
      <c r="V3" s="50">
        <f t="shared" si="3"/>
        <v>0</v>
      </c>
      <c r="W3" s="48">
        <v>3071</v>
      </c>
      <c r="X3" s="48">
        <v>0.56000000000000005</v>
      </c>
      <c r="Y3" s="50">
        <f t="shared" si="4"/>
        <v>1719.7600000000002</v>
      </c>
      <c r="Z3" s="48">
        <v>3241</v>
      </c>
      <c r="AA3" s="48">
        <v>0.33</v>
      </c>
      <c r="AB3" s="50">
        <f t="shared" si="5"/>
        <v>1069.53</v>
      </c>
      <c r="AC3" s="48">
        <v>13999</v>
      </c>
      <c r="AD3" s="48">
        <v>0.11</v>
      </c>
      <c r="AE3" s="50">
        <f t="shared" si="6"/>
        <v>1539.89</v>
      </c>
      <c r="AF3" s="48"/>
      <c r="AG3" s="48">
        <v>0.08</v>
      </c>
      <c r="AH3" s="50">
        <f t="shared" si="7"/>
        <v>0</v>
      </c>
      <c r="AI3" s="48">
        <v>3286</v>
      </c>
      <c r="AJ3" s="48">
        <v>2.2400000000000002</v>
      </c>
      <c r="AK3" s="50">
        <f t="shared" si="8"/>
        <v>7360.64</v>
      </c>
      <c r="AL3" s="48"/>
      <c r="AM3" s="48">
        <v>8.31</v>
      </c>
      <c r="AN3" s="50">
        <f t="shared" si="9"/>
        <v>0</v>
      </c>
      <c r="AO3" s="48">
        <v>5494</v>
      </c>
      <c r="AP3" s="48">
        <v>0.17</v>
      </c>
      <c r="AQ3" s="50">
        <f t="shared" si="10"/>
        <v>933.98</v>
      </c>
      <c r="AR3" s="48"/>
      <c r="AS3" s="48">
        <v>0.106</v>
      </c>
      <c r="AT3" s="50">
        <f t="shared" si="11"/>
        <v>0</v>
      </c>
      <c r="AU3" s="48">
        <v>276</v>
      </c>
      <c r="AV3" s="48">
        <v>3.06</v>
      </c>
      <c r="AW3" s="50">
        <f t="shared" si="12"/>
        <v>844.56000000000006</v>
      </c>
      <c r="AX3" s="48">
        <v>1</v>
      </c>
      <c r="AY3" s="48">
        <v>0.03</v>
      </c>
      <c r="AZ3" s="50">
        <f t="shared" si="13"/>
        <v>0.03</v>
      </c>
      <c r="BA3" s="48">
        <v>164</v>
      </c>
      <c r="BB3" s="48">
        <v>1.76</v>
      </c>
      <c r="BC3" s="50">
        <f t="shared" si="14"/>
        <v>288.64</v>
      </c>
      <c r="BD3" s="48">
        <v>5633</v>
      </c>
      <c r="BE3" s="48">
        <v>7.0000000000000007E-2</v>
      </c>
      <c r="BF3" s="50">
        <f t="shared" si="15"/>
        <v>394.31000000000006</v>
      </c>
      <c r="BG3" s="48">
        <v>2469</v>
      </c>
      <c r="BH3" s="48">
        <v>2.7E-2</v>
      </c>
      <c r="BI3" s="50">
        <f t="shared" si="16"/>
        <v>66.662999999999997</v>
      </c>
      <c r="BJ3" s="48">
        <v>1859</v>
      </c>
      <c r="BK3" s="48">
        <v>0.02</v>
      </c>
      <c r="BL3" s="50">
        <f t="shared" si="17"/>
        <v>37.18</v>
      </c>
      <c r="BM3" s="48"/>
      <c r="BN3" s="48">
        <v>0.05</v>
      </c>
      <c r="BO3" s="50">
        <f t="shared" si="18"/>
        <v>0</v>
      </c>
      <c r="BP3" s="48">
        <v>7854</v>
      </c>
      <c r="BQ3" s="48">
        <v>4.1000000000000002E-2</v>
      </c>
      <c r="BR3" s="50">
        <f t="shared" si="19"/>
        <v>322.01400000000001</v>
      </c>
      <c r="BS3" s="48">
        <v>4404</v>
      </c>
      <c r="BT3" s="48">
        <v>0.115</v>
      </c>
      <c r="BU3" s="54">
        <f t="shared" si="20"/>
        <v>506.46000000000004</v>
      </c>
      <c r="BV3" s="56">
        <f t="shared" ref="BV3:BV28" si="24">BU3+BR3+BO3+BL3+BI3+BF3+BC3+AZ3+AW3+AT3+AQ3+AN3+AK3+AH3+AE3+AB3+Y3+V3+S3+P3+M3+J3+G3+D3</f>
        <v>198112.217</v>
      </c>
    </row>
    <row r="4" spans="1:74" s="61" customFormat="1" x14ac:dyDescent="0.25">
      <c r="A4" s="58" t="s">
        <v>359</v>
      </c>
      <c r="B4" s="59">
        <v>107226</v>
      </c>
      <c r="C4" s="59">
        <v>2.74</v>
      </c>
      <c r="D4" s="59">
        <f t="shared" si="21"/>
        <v>293799.24000000005</v>
      </c>
      <c r="E4" s="59">
        <v>14178</v>
      </c>
      <c r="F4" s="59">
        <v>2.57</v>
      </c>
      <c r="G4" s="59">
        <f t="shared" si="0"/>
        <v>36437.46</v>
      </c>
      <c r="H4" s="59">
        <v>166674</v>
      </c>
      <c r="I4" s="59">
        <v>0.09</v>
      </c>
      <c r="J4" s="59">
        <f t="shared" si="22"/>
        <v>15000.66</v>
      </c>
      <c r="K4" s="59">
        <v>59654</v>
      </c>
      <c r="L4" s="59">
        <v>0.05</v>
      </c>
      <c r="M4" s="59">
        <f t="shared" si="23"/>
        <v>2982.7000000000003</v>
      </c>
      <c r="N4" s="59">
        <v>23854</v>
      </c>
      <c r="O4" s="59">
        <v>0.43</v>
      </c>
      <c r="P4" s="59">
        <f t="shared" si="1"/>
        <v>10257.219999999999</v>
      </c>
      <c r="Q4" s="59">
        <v>206</v>
      </c>
      <c r="R4" s="59">
        <v>0.76</v>
      </c>
      <c r="S4" s="59">
        <f t="shared" si="2"/>
        <v>156.56</v>
      </c>
      <c r="T4" s="59">
        <v>0</v>
      </c>
      <c r="U4" s="59">
        <v>0.03</v>
      </c>
      <c r="V4" s="59">
        <f t="shared" si="3"/>
        <v>0</v>
      </c>
      <c r="W4" s="59">
        <v>18061</v>
      </c>
      <c r="X4" s="59">
        <v>0.56000000000000005</v>
      </c>
      <c r="Y4" s="59">
        <f t="shared" si="4"/>
        <v>10114.160000000002</v>
      </c>
      <c r="Z4" s="59">
        <v>3127</v>
      </c>
      <c r="AA4" s="59">
        <v>0.33</v>
      </c>
      <c r="AB4" s="59">
        <f t="shared" si="5"/>
        <v>1031.9100000000001</v>
      </c>
      <c r="AC4" s="59">
        <v>19527</v>
      </c>
      <c r="AD4" s="59">
        <v>0.11</v>
      </c>
      <c r="AE4" s="59">
        <f t="shared" si="6"/>
        <v>2147.9699999999998</v>
      </c>
      <c r="AF4" s="59"/>
      <c r="AG4" s="59">
        <v>0.08</v>
      </c>
      <c r="AH4" s="59">
        <f t="shared" si="7"/>
        <v>0</v>
      </c>
      <c r="AI4" s="59"/>
      <c r="AJ4" s="59">
        <v>2.2400000000000002</v>
      </c>
      <c r="AK4" s="59">
        <f t="shared" si="8"/>
        <v>0</v>
      </c>
      <c r="AL4" s="59"/>
      <c r="AM4" s="59">
        <v>8.31</v>
      </c>
      <c r="AN4" s="59">
        <f t="shared" si="9"/>
        <v>0</v>
      </c>
      <c r="AO4" s="59">
        <v>11554</v>
      </c>
      <c r="AP4" s="59">
        <v>0.17</v>
      </c>
      <c r="AQ4" s="59">
        <f t="shared" si="10"/>
        <v>1964.18</v>
      </c>
      <c r="AR4" s="59"/>
      <c r="AS4" s="59">
        <v>0.106</v>
      </c>
      <c r="AT4" s="59">
        <f t="shared" si="11"/>
        <v>0</v>
      </c>
      <c r="AU4" s="59">
        <v>1567</v>
      </c>
      <c r="AV4" s="59">
        <v>3.06</v>
      </c>
      <c r="AW4" s="59">
        <f t="shared" si="12"/>
        <v>4795.0200000000004</v>
      </c>
      <c r="AX4" s="59">
        <v>6</v>
      </c>
      <c r="AY4" s="59">
        <v>0.03</v>
      </c>
      <c r="AZ4" s="59">
        <f t="shared" si="13"/>
        <v>0.18</v>
      </c>
      <c r="BA4" s="59">
        <v>371</v>
      </c>
      <c r="BB4" s="59">
        <v>1.76</v>
      </c>
      <c r="BC4" s="59">
        <f t="shared" si="14"/>
        <v>652.96</v>
      </c>
      <c r="BD4" s="59">
        <v>6</v>
      </c>
      <c r="BE4" s="59">
        <v>7.0000000000000007E-2</v>
      </c>
      <c r="BF4" s="59">
        <f t="shared" si="15"/>
        <v>0.42000000000000004</v>
      </c>
      <c r="BG4" s="59">
        <v>2455</v>
      </c>
      <c r="BH4" s="59">
        <v>2.7E-2</v>
      </c>
      <c r="BI4" s="59">
        <f t="shared" si="16"/>
        <v>66.284999999999997</v>
      </c>
      <c r="BJ4" s="59">
        <v>5</v>
      </c>
      <c r="BK4" s="59">
        <v>0.02</v>
      </c>
      <c r="BL4" s="59">
        <f t="shared" si="17"/>
        <v>0.1</v>
      </c>
      <c r="BM4" s="59"/>
      <c r="BN4" s="59">
        <v>0.05</v>
      </c>
      <c r="BO4" s="59">
        <f t="shared" si="18"/>
        <v>0</v>
      </c>
      <c r="BP4" s="59">
        <v>10695</v>
      </c>
      <c r="BQ4" s="59">
        <v>4.1000000000000002E-2</v>
      </c>
      <c r="BR4" s="59">
        <f t="shared" si="19"/>
        <v>438.495</v>
      </c>
      <c r="BS4" s="59">
        <v>5005</v>
      </c>
      <c r="BT4" s="59">
        <v>0.115</v>
      </c>
      <c r="BU4" s="60">
        <f t="shared" si="20"/>
        <v>575.57500000000005</v>
      </c>
      <c r="BV4" s="58">
        <f t="shared" si="24"/>
        <v>380421.09500000009</v>
      </c>
    </row>
    <row r="5" spans="1:74" s="61" customFormat="1" x14ac:dyDescent="0.25">
      <c r="A5" s="58" t="s">
        <v>59</v>
      </c>
      <c r="B5" s="59">
        <v>19143</v>
      </c>
      <c r="C5" s="59">
        <v>2.74</v>
      </c>
      <c r="D5" s="59">
        <f t="shared" si="21"/>
        <v>52451.820000000007</v>
      </c>
      <c r="E5" s="59">
        <v>14347</v>
      </c>
      <c r="F5" s="59">
        <v>2.57</v>
      </c>
      <c r="G5" s="59">
        <f t="shared" si="0"/>
        <v>36871.79</v>
      </c>
      <c r="H5" s="59">
        <v>55048</v>
      </c>
      <c r="I5" s="59">
        <v>0.09</v>
      </c>
      <c r="J5" s="59">
        <f t="shared" si="22"/>
        <v>4954.32</v>
      </c>
      <c r="K5" s="59">
        <v>25461</v>
      </c>
      <c r="L5" s="59">
        <v>0.05</v>
      </c>
      <c r="M5" s="59">
        <f t="shared" si="23"/>
        <v>1273.0500000000002</v>
      </c>
      <c r="N5" s="59">
        <v>11160</v>
      </c>
      <c r="O5" s="59">
        <v>0.43</v>
      </c>
      <c r="P5" s="59">
        <f t="shared" si="1"/>
        <v>4798.8</v>
      </c>
      <c r="Q5" s="59">
        <v>252</v>
      </c>
      <c r="R5" s="59">
        <v>0.76</v>
      </c>
      <c r="S5" s="59">
        <f t="shared" si="2"/>
        <v>191.52</v>
      </c>
      <c r="T5" s="59">
        <v>25111</v>
      </c>
      <c r="U5" s="59">
        <v>0.03</v>
      </c>
      <c r="V5" s="59">
        <f t="shared" si="3"/>
        <v>753.32999999999993</v>
      </c>
      <c r="W5" s="59">
        <v>1247</v>
      </c>
      <c r="X5" s="59">
        <v>0.56000000000000005</v>
      </c>
      <c r="Y5" s="59">
        <f t="shared" si="4"/>
        <v>698.32</v>
      </c>
      <c r="Z5" s="59">
        <v>1949</v>
      </c>
      <c r="AA5" s="59">
        <v>0.33</v>
      </c>
      <c r="AB5" s="59">
        <f t="shared" si="5"/>
        <v>643.17000000000007</v>
      </c>
      <c r="AC5" s="59">
        <v>8465</v>
      </c>
      <c r="AD5" s="59">
        <v>0.11</v>
      </c>
      <c r="AE5" s="59">
        <f t="shared" si="6"/>
        <v>931.15</v>
      </c>
      <c r="AF5" s="59"/>
      <c r="AG5" s="59">
        <v>0.08</v>
      </c>
      <c r="AH5" s="59">
        <f t="shared" si="7"/>
        <v>0</v>
      </c>
      <c r="AI5" s="59"/>
      <c r="AJ5" s="59">
        <v>2.2400000000000002</v>
      </c>
      <c r="AK5" s="59">
        <f t="shared" si="8"/>
        <v>0</v>
      </c>
      <c r="AL5" s="59"/>
      <c r="AM5" s="59">
        <v>8.31</v>
      </c>
      <c r="AN5" s="59">
        <f t="shared" si="9"/>
        <v>0</v>
      </c>
      <c r="AO5" s="59">
        <v>4447</v>
      </c>
      <c r="AP5" s="59">
        <v>0.17</v>
      </c>
      <c r="AQ5" s="59">
        <f t="shared" si="10"/>
        <v>755.99</v>
      </c>
      <c r="AR5" s="59"/>
      <c r="AS5" s="59">
        <v>0.106</v>
      </c>
      <c r="AT5" s="59">
        <f t="shared" si="11"/>
        <v>0</v>
      </c>
      <c r="AU5" s="59">
        <v>28</v>
      </c>
      <c r="AV5" s="59">
        <v>3.06</v>
      </c>
      <c r="AW5" s="59">
        <f t="shared" si="12"/>
        <v>85.68</v>
      </c>
      <c r="AX5" s="59">
        <v>4</v>
      </c>
      <c r="AY5" s="59">
        <v>0.03</v>
      </c>
      <c r="AZ5" s="59">
        <f t="shared" si="13"/>
        <v>0.12</v>
      </c>
      <c r="BA5" s="59">
        <v>407</v>
      </c>
      <c r="BB5" s="59">
        <v>1.76</v>
      </c>
      <c r="BC5" s="59">
        <f t="shared" si="14"/>
        <v>716.32</v>
      </c>
      <c r="BD5" s="59">
        <v>1075</v>
      </c>
      <c r="BE5" s="59">
        <v>7.0000000000000007E-2</v>
      </c>
      <c r="BF5" s="59">
        <f t="shared" si="15"/>
        <v>75.250000000000014</v>
      </c>
      <c r="BG5" s="59">
        <v>1135</v>
      </c>
      <c r="BH5" s="59">
        <v>2.7E-2</v>
      </c>
      <c r="BI5" s="59">
        <f t="shared" si="16"/>
        <v>30.645</v>
      </c>
      <c r="BJ5" s="59">
        <v>2108</v>
      </c>
      <c r="BK5" s="59">
        <v>0.02</v>
      </c>
      <c r="BL5" s="59">
        <f t="shared" si="17"/>
        <v>42.160000000000004</v>
      </c>
      <c r="BM5" s="59"/>
      <c r="BN5" s="59">
        <v>0.05</v>
      </c>
      <c r="BO5" s="59">
        <f t="shared" si="18"/>
        <v>0</v>
      </c>
      <c r="BP5" s="59">
        <v>20478</v>
      </c>
      <c r="BQ5" s="59">
        <v>4.1000000000000002E-2</v>
      </c>
      <c r="BR5" s="59">
        <f t="shared" si="19"/>
        <v>839.59800000000007</v>
      </c>
      <c r="BS5" s="59">
        <v>1674</v>
      </c>
      <c r="BT5" s="59">
        <v>0.115</v>
      </c>
      <c r="BU5" s="60">
        <f t="shared" si="20"/>
        <v>192.51000000000002</v>
      </c>
      <c r="BV5" s="58">
        <f t="shared" si="24"/>
        <v>106305.54300000001</v>
      </c>
    </row>
    <row r="6" spans="1:74" s="65" customFormat="1" x14ac:dyDescent="0.25">
      <c r="A6" s="62" t="s">
        <v>360</v>
      </c>
      <c r="B6" s="63">
        <v>2763</v>
      </c>
      <c r="C6" s="63">
        <v>2.74</v>
      </c>
      <c r="D6" s="63">
        <f t="shared" si="21"/>
        <v>7570.6200000000008</v>
      </c>
      <c r="E6" s="63">
        <v>17119</v>
      </c>
      <c r="F6" s="63">
        <v>2.57</v>
      </c>
      <c r="G6" s="63">
        <f t="shared" si="0"/>
        <v>43995.829999999994</v>
      </c>
      <c r="H6" s="63">
        <v>24362</v>
      </c>
      <c r="I6" s="63">
        <v>0.09</v>
      </c>
      <c r="J6" s="63">
        <f t="shared" si="22"/>
        <v>2192.58</v>
      </c>
      <c r="K6" s="63">
        <v>9160</v>
      </c>
      <c r="L6" s="63">
        <v>0.05</v>
      </c>
      <c r="M6" s="63">
        <f t="shared" si="23"/>
        <v>458</v>
      </c>
      <c r="N6" s="63">
        <v>3595</v>
      </c>
      <c r="O6" s="63">
        <v>0.43</v>
      </c>
      <c r="P6" s="63">
        <f t="shared" si="1"/>
        <v>1545.85</v>
      </c>
      <c r="Q6" s="63">
        <v>61</v>
      </c>
      <c r="R6" s="63">
        <v>0.76</v>
      </c>
      <c r="S6" s="63">
        <f t="shared" si="2"/>
        <v>46.36</v>
      </c>
      <c r="T6" s="63">
        <v>697</v>
      </c>
      <c r="U6" s="63">
        <v>0.03</v>
      </c>
      <c r="V6" s="63">
        <f t="shared" si="3"/>
        <v>20.91</v>
      </c>
      <c r="W6" s="63">
        <v>182</v>
      </c>
      <c r="X6" s="63">
        <v>0.56000000000000005</v>
      </c>
      <c r="Y6" s="63">
        <f t="shared" si="4"/>
        <v>101.92000000000002</v>
      </c>
      <c r="Z6" s="63">
        <v>920</v>
      </c>
      <c r="AA6" s="63">
        <v>0.33</v>
      </c>
      <c r="AB6" s="63">
        <f t="shared" si="5"/>
        <v>303.60000000000002</v>
      </c>
      <c r="AC6" s="63">
        <v>2547</v>
      </c>
      <c r="AD6" s="63">
        <v>0.11</v>
      </c>
      <c r="AE6" s="63">
        <f t="shared" si="6"/>
        <v>280.17</v>
      </c>
      <c r="AF6" s="63">
        <v>7430</v>
      </c>
      <c r="AG6" s="63">
        <v>0.08</v>
      </c>
      <c r="AH6" s="63">
        <f t="shared" si="7"/>
        <v>594.4</v>
      </c>
      <c r="AI6" s="63">
        <v>49</v>
      </c>
      <c r="AJ6" s="63">
        <v>2.2400000000000002</v>
      </c>
      <c r="AK6" s="63">
        <f t="shared" si="8"/>
        <v>109.76</v>
      </c>
      <c r="AL6" s="63"/>
      <c r="AM6" s="63">
        <v>8.31</v>
      </c>
      <c r="AN6" s="63">
        <f t="shared" si="9"/>
        <v>0</v>
      </c>
      <c r="AO6" s="63">
        <v>1029</v>
      </c>
      <c r="AP6" s="63">
        <v>0.17</v>
      </c>
      <c r="AQ6" s="63">
        <f t="shared" si="10"/>
        <v>174.93</v>
      </c>
      <c r="AR6" s="63"/>
      <c r="AS6" s="63">
        <v>0.106</v>
      </c>
      <c r="AT6" s="63">
        <f t="shared" si="11"/>
        <v>0</v>
      </c>
      <c r="AU6" s="63">
        <v>22</v>
      </c>
      <c r="AV6" s="63">
        <v>3.06</v>
      </c>
      <c r="AW6" s="63">
        <f t="shared" si="12"/>
        <v>67.320000000000007</v>
      </c>
      <c r="AX6" s="63">
        <v>1113</v>
      </c>
      <c r="AY6" s="63">
        <v>0.03</v>
      </c>
      <c r="AZ6" s="63">
        <f t="shared" si="13"/>
        <v>33.39</v>
      </c>
      <c r="BA6" s="63"/>
      <c r="BB6" s="63">
        <v>1.76</v>
      </c>
      <c r="BC6" s="63">
        <f t="shared" si="14"/>
        <v>0</v>
      </c>
      <c r="BD6" s="63">
        <v>10055</v>
      </c>
      <c r="BE6" s="63">
        <v>7.0000000000000007E-2</v>
      </c>
      <c r="BF6" s="63">
        <f t="shared" si="15"/>
        <v>703.85</v>
      </c>
      <c r="BG6" s="63">
        <v>191</v>
      </c>
      <c r="BH6" s="63">
        <v>2.7E-2</v>
      </c>
      <c r="BI6" s="63">
        <f t="shared" si="16"/>
        <v>5.157</v>
      </c>
      <c r="BJ6" s="63">
        <v>1</v>
      </c>
      <c r="BK6" s="63">
        <v>0.02</v>
      </c>
      <c r="BL6" s="63">
        <f t="shared" si="17"/>
        <v>0.02</v>
      </c>
      <c r="BM6" s="63"/>
      <c r="BN6" s="63">
        <v>0.05</v>
      </c>
      <c r="BO6" s="63">
        <f t="shared" si="18"/>
        <v>0</v>
      </c>
      <c r="BP6" s="63">
        <v>2263</v>
      </c>
      <c r="BQ6" s="63">
        <v>4.1000000000000002E-2</v>
      </c>
      <c r="BR6" s="63">
        <f t="shared" si="19"/>
        <v>92.783000000000001</v>
      </c>
      <c r="BS6" s="63">
        <v>274</v>
      </c>
      <c r="BT6" s="63">
        <v>0.115</v>
      </c>
      <c r="BU6" s="64">
        <f t="shared" si="20"/>
        <v>31.51</v>
      </c>
      <c r="BV6" s="62">
        <f t="shared" si="24"/>
        <v>58328.959999999999</v>
      </c>
    </row>
    <row r="7" spans="1:74" x14ac:dyDescent="0.25">
      <c r="A7" s="48" t="s">
        <v>361</v>
      </c>
      <c r="B7" s="51">
        <v>14347</v>
      </c>
      <c r="C7" s="51">
        <v>2.74</v>
      </c>
      <c r="D7" s="52">
        <f t="shared" si="21"/>
        <v>39310.780000000006</v>
      </c>
      <c r="E7" s="51">
        <v>28585</v>
      </c>
      <c r="F7" s="51">
        <v>2.57</v>
      </c>
      <c r="G7" s="52">
        <f t="shared" si="0"/>
        <v>73463.45</v>
      </c>
      <c r="H7" s="51">
        <v>65769</v>
      </c>
      <c r="I7" s="51">
        <v>0.09</v>
      </c>
      <c r="J7" s="52">
        <f t="shared" si="22"/>
        <v>5919.21</v>
      </c>
      <c r="K7" s="51">
        <v>33429</v>
      </c>
      <c r="L7" s="51">
        <v>0.05</v>
      </c>
      <c r="M7" s="52">
        <f t="shared" si="23"/>
        <v>1671.45</v>
      </c>
      <c r="N7" s="51">
        <v>13210</v>
      </c>
      <c r="O7" s="51">
        <v>0.43</v>
      </c>
      <c r="P7" s="52">
        <f t="shared" si="1"/>
        <v>5680.3</v>
      </c>
      <c r="Q7" s="51">
        <v>9</v>
      </c>
      <c r="R7" s="51">
        <v>0.76</v>
      </c>
      <c r="S7" s="52">
        <f t="shared" si="2"/>
        <v>6.84</v>
      </c>
      <c r="T7" s="51">
        <v>0</v>
      </c>
      <c r="U7" s="51">
        <v>0.03</v>
      </c>
      <c r="V7" s="52">
        <f t="shared" si="3"/>
        <v>0</v>
      </c>
      <c r="W7" s="51">
        <v>755</v>
      </c>
      <c r="X7" s="51">
        <v>0.56000000000000005</v>
      </c>
      <c r="Y7" s="52">
        <f t="shared" si="4"/>
        <v>422.80000000000007</v>
      </c>
      <c r="Z7" s="51">
        <v>2151</v>
      </c>
      <c r="AA7" s="51">
        <v>0.33</v>
      </c>
      <c r="AB7" s="52">
        <f t="shared" si="5"/>
        <v>709.83</v>
      </c>
      <c r="AC7" s="51">
        <v>8934</v>
      </c>
      <c r="AD7" s="51">
        <v>0.11</v>
      </c>
      <c r="AE7" s="52">
        <f t="shared" si="6"/>
        <v>982.74</v>
      </c>
      <c r="AF7" s="51"/>
      <c r="AG7" s="51">
        <v>0.08</v>
      </c>
      <c r="AH7" s="52">
        <f t="shared" si="7"/>
        <v>0</v>
      </c>
      <c r="AI7" s="51"/>
      <c r="AJ7" s="51">
        <v>2.2400000000000002</v>
      </c>
      <c r="AK7" s="52">
        <f t="shared" si="8"/>
        <v>0</v>
      </c>
      <c r="AL7" s="51"/>
      <c r="AM7" s="51">
        <v>8.31</v>
      </c>
      <c r="AN7" s="52">
        <f t="shared" si="9"/>
        <v>0</v>
      </c>
      <c r="AO7" s="51">
        <v>3074</v>
      </c>
      <c r="AP7" s="51">
        <v>0.17</v>
      </c>
      <c r="AQ7" s="52">
        <f t="shared" si="10"/>
        <v>522.58000000000004</v>
      </c>
      <c r="AR7" s="51"/>
      <c r="AS7" s="51">
        <v>0.106</v>
      </c>
      <c r="AT7" s="52">
        <f t="shared" si="11"/>
        <v>0</v>
      </c>
      <c r="AU7" s="51">
        <v>56</v>
      </c>
      <c r="AV7" s="51">
        <v>3.06</v>
      </c>
      <c r="AW7" s="52">
        <f t="shared" si="12"/>
        <v>171.36</v>
      </c>
      <c r="AX7" s="51">
        <v>15220</v>
      </c>
      <c r="AY7" s="51">
        <v>0.03</v>
      </c>
      <c r="AZ7" s="52">
        <f t="shared" si="13"/>
        <v>456.59999999999997</v>
      </c>
      <c r="BA7" s="51">
        <v>443</v>
      </c>
      <c r="BB7" s="51">
        <v>1.76</v>
      </c>
      <c r="BC7" s="52">
        <f t="shared" si="14"/>
        <v>779.68</v>
      </c>
      <c r="BD7" s="51">
        <v>1120</v>
      </c>
      <c r="BE7" s="51">
        <v>7.0000000000000007E-2</v>
      </c>
      <c r="BF7" s="52">
        <f t="shared" si="15"/>
        <v>78.400000000000006</v>
      </c>
      <c r="BG7" s="51">
        <v>2155</v>
      </c>
      <c r="BH7" s="51">
        <v>2.7E-2</v>
      </c>
      <c r="BI7" s="52">
        <f t="shared" si="16"/>
        <v>58.185000000000002</v>
      </c>
      <c r="BJ7" s="51">
        <v>235</v>
      </c>
      <c r="BK7" s="51">
        <v>0.02</v>
      </c>
      <c r="BL7" s="52">
        <f t="shared" si="17"/>
        <v>4.7</v>
      </c>
      <c r="BM7" s="51"/>
      <c r="BN7" s="51">
        <v>0.05</v>
      </c>
      <c r="BO7" s="52">
        <f t="shared" si="18"/>
        <v>0</v>
      </c>
      <c r="BP7" s="51">
        <v>11287</v>
      </c>
      <c r="BQ7" s="51">
        <v>4.1000000000000002E-2</v>
      </c>
      <c r="BR7" s="52">
        <f t="shared" si="19"/>
        <v>462.767</v>
      </c>
      <c r="BS7" s="51">
        <v>911</v>
      </c>
      <c r="BT7" s="51">
        <v>0.115</v>
      </c>
      <c r="BU7" s="55">
        <f t="shared" si="20"/>
        <v>104.765</v>
      </c>
      <c r="BV7" s="56">
        <f t="shared" si="24"/>
        <v>130806.43700000001</v>
      </c>
    </row>
    <row r="8" spans="1:74" x14ac:dyDescent="0.25">
      <c r="A8" s="48" t="s">
        <v>362</v>
      </c>
      <c r="B8" s="51">
        <v>2303</v>
      </c>
      <c r="C8" s="51">
        <v>2.74</v>
      </c>
      <c r="D8" s="52">
        <f t="shared" si="21"/>
        <v>6310.22</v>
      </c>
      <c r="E8" s="51">
        <v>10639</v>
      </c>
      <c r="F8" s="51">
        <v>2.57</v>
      </c>
      <c r="G8" s="52">
        <f t="shared" si="0"/>
        <v>27342.23</v>
      </c>
      <c r="H8" s="51">
        <v>13496</v>
      </c>
      <c r="I8" s="51">
        <v>0.09</v>
      </c>
      <c r="J8" s="52">
        <f t="shared" si="22"/>
        <v>1214.6399999999999</v>
      </c>
      <c r="K8" s="51">
        <v>4823</v>
      </c>
      <c r="L8" s="51">
        <v>0.05</v>
      </c>
      <c r="M8" s="52">
        <f t="shared" si="23"/>
        <v>241.15</v>
      </c>
      <c r="N8" s="51">
        <v>3474</v>
      </c>
      <c r="O8" s="51">
        <v>0.43</v>
      </c>
      <c r="P8" s="52">
        <f t="shared" si="1"/>
        <v>1493.82</v>
      </c>
      <c r="Q8" s="51">
        <v>49</v>
      </c>
      <c r="R8" s="51">
        <v>0.76</v>
      </c>
      <c r="S8" s="52">
        <f t="shared" si="2"/>
        <v>37.24</v>
      </c>
      <c r="T8" s="51">
        <v>0</v>
      </c>
      <c r="U8" s="51">
        <v>0.03</v>
      </c>
      <c r="V8" s="52">
        <f t="shared" si="3"/>
        <v>0</v>
      </c>
      <c r="W8" s="51">
        <v>78</v>
      </c>
      <c r="X8" s="51">
        <v>0.56000000000000005</v>
      </c>
      <c r="Y8" s="52">
        <f t="shared" si="4"/>
        <v>43.680000000000007</v>
      </c>
      <c r="Z8" s="51">
        <v>86</v>
      </c>
      <c r="AA8" s="51">
        <v>0.33</v>
      </c>
      <c r="AB8" s="52">
        <f t="shared" si="5"/>
        <v>28.380000000000003</v>
      </c>
      <c r="AC8" s="51">
        <v>1016</v>
      </c>
      <c r="AD8" s="51">
        <v>0.11</v>
      </c>
      <c r="AE8" s="52">
        <f t="shared" si="6"/>
        <v>111.76</v>
      </c>
      <c r="AF8" s="51"/>
      <c r="AG8" s="51">
        <v>0.08</v>
      </c>
      <c r="AH8" s="52">
        <f t="shared" si="7"/>
        <v>0</v>
      </c>
      <c r="AI8" s="51"/>
      <c r="AJ8" s="51">
        <v>2.2400000000000002</v>
      </c>
      <c r="AK8" s="52">
        <f t="shared" si="8"/>
        <v>0</v>
      </c>
      <c r="AL8" s="51"/>
      <c r="AM8" s="51">
        <v>8.31</v>
      </c>
      <c r="AN8" s="52">
        <f t="shared" si="9"/>
        <v>0</v>
      </c>
      <c r="AO8" s="51">
        <v>1140</v>
      </c>
      <c r="AP8" s="51">
        <v>0.17</v>
      </c>
      <c r="AQ8" s="52">
        <f t="shared" si="10"/>
        <v>193.8</v>
      </c>
      <c r="AR8" s="51"/>
      <c r="AS8" s="51">
        <v>0.106</v>
      </c>
      <c r="AT8" s="52">
        <f t="shared" si="11"/>
        <v>0</v>
      </c>
      <c r="AU8" s="51">
        <v>170</v>
      </c>
      <c r="AV8" s="51">
        <v>3.06</v>
      </c>
      <c r="AW8" s="52">
        <f t="shared" si="12"/>
        <v>520.20000000000005</v>
      </c>
      <c r="AX8" s="51">
        <v>21199</v>
      </c>
      <c r="AY8" s="51">
        <v>0.03</v>
      </c>
      <c r="AZ8" s="52">
        <f t="shared" si="13"/>
        <v>635.97</v>
      </c>
      <c r="BA8" s="51"/>
      <c r="BB8" s="51">
        <v>1.76</v>
      </c>
      <c r="BC8" s="52">
        <f t="shared" si="14"/>
        <v>0</v>
      </c>
      <c r="BD8" s="51">
        <v>1043</v>
      </c>
      <c r="BE8" s="51">
        <v>7.0000000000000007E-2</v>
      </c>
      <c r="BF8" s="52">
        <f t="shared" si="15"/>
        <v>73.010000000000005</v>
      </c>
      <c r="BG8" s="51">
        <v>978</v>
      </c>
      <c r="BH8" s="51">
        <v>2.7E-2</v>
      </c>
      <c r="BI8" s="52">
        <f t="shared" si="16"/>
        <v>26.405999999999999</v>
      </c>
      <c r="BJ8" s="51"/>
      <c r="BK8" s="51">
        <v>0.02</v>
      </c>
      <c r="BL8" s="52">
        <f t="shared" si="17"/>
        <v>0</v>
      </c>
      <c r="BM8" s="51"/>
      <c r="BN8" s="51">
        <v>0.05</v>
      </c>
      <c r="BO8" s="52">
        <f t="shared" si="18"/>
        <v>0</v>
      </c>
      <c r="BP8" s="51">
        <v>651</v>
      </c>
      <c r="BQ8" s="51">
        <v>4.1000000000000002E-2</v>
      </c>
      <c r="BR8" s="52">
        <f t="shared" si="19"/>
        <v>26.691000000000003</v>
      </c>
      <c r="BS8" s="51">
        <v>315</v>
      </c>
      <c r="BT8" s="51">
        <v>0.115</v>
      </c>
      <c r="BU8" s="55">
        <f t="shared" si="20"/>
        <v>36.225000000000001</v>
      </c>
      <c r="BV8" s="56">
        <f t="shared" si="24"/>
        <v>38335.421999999999</v>
      </c>
    </row>
    <row r="9" spans="1:74" x14ac:dyDescent="0.25">
      <c r="A9" s="48" t="s">
        <v>363</v>
      </c>
      <c r="B9" s="51">
        <v>1309</v>
      </c>
      <c r="C9" s="51">
        <v>2.74</v>
      </c>
      <c r="D9" s="52">
        <f t="shared" si="21"/>
        <v>3586.6600000000003</v>
      </c>
      <c r="E9" s="51">
        <v>5832</v>
      </c>
      <c r="F9" s="51">
        <v>2.57</v>
      </c>
      <c r="G9" s="52">
        <f t="shared" si="0"/>
        <v>14988.24</v>
      </c>
      <c r="H9" s="51">
        <v>19923</v>
      </c>
      <c r="I9" s="51">
        <v>0.09</v>
      </c>
      <c r="J9" s="52">
        <f t="shared" si="22"/>
        <v>1793.07</v>
      </c>
      <c r="K9" s="51">
        <v>2480</v>
      </c>
      <c r="L9" s="51">
        <v>0.05</v>
      </c>
      <c r="M9" s="52">
        <f t="shared" si="23"/>
        <v>124</v>
      </c>
      <c r="N9" s="51">
        <v>739</v>
      </c>
      <c r="O9" s="51">
        <v>0.43</v>
      </c>
      <c r="P9" s="52">
        <f t="shared" si="1"/>
        <v>317.77</v>
      </c>
      <c r="Q9" s="51">
        <v>0</v>
      </c>
      <c r="R9" s="51">
        <v>0.76</v>
      </c>
      <c r="S9" s="52">
        <f t="shared" si="2"/>
        <v>0</v>
      </c>
      <c r="T9" s="51">
        <v>0</v>
      </c>
      <c r="U9" s="51">
        <v>0.03</v>
      </c>
      <c r="V9" s="52">
        <f t="shared" si="3"/>
        <v>0</v>
      </c>
      <c r="W9" s="51">
        <v>1494</v>
      </c>
      <c r="X9" s="51">
        <v>0.56000000000000005</v>
      </c>
      <c r="Y9" s="52">
        <f t="shared" si="4"/>
        <v>836.6400000000001</v>
      </c>
      <c r="Z9" s="51">
        <v>353</v>
      </c>
      <c r="AA9" s="51">
        <v>0.33</v>
      </c>
      <c r="AB9" s="52">
        <f t="shared" si="5"/>
        <v>116.49000000000001</v>
      </c>
      <c r="AC9" s="51">
        <v>1690</v>
      </c>
      <c r="AD9" s="51">
        <v>0.11</v>
      </c>
      <c r="AE9" s="52">
        <f t="shared" si="6"/>
        <v>185.9</v>
      </c>
      <c r="AF9" s="51"/>
      <c r="AG9" s="51">
        <v>0.08</v>
      </c>
      <c r="AH9" s="52">
        <f t="shared" si="7"/>
        <v>0</v>
      </c>
      <c r="AI9" s="51"/>
      <c r="AJ9" s="51">
        <v>2.2400000000000002</v>
      </c>
      <c r="AK9" s="52">
        <f t="shared" si="8"/>
        <v>0</v>
      </c>
      <c r="AL9" s="51"/>
      <c r="AM9" s="51">
        <v>8.31</v>
      </c>
      <c r="AN9" s="52">
        <f t="shared" si="9"/>
        <v>0</v>
      </c>
      <c r="AO9" s="51">
        <v>1665</v>
      </c>
      <c r="AP9" s="51">
        <v>0.17</v>
      </c>
      <c r="AQ9" s="52">
        <f t="shared" si="10"/>
        <v>283.05</v>
      </c>
      <c r="AR9" s="51"/>
      <c r="AS9" s="51">
        <v>0.106</v>
      </c>
      <c r="AT9" s="52">
        <f t="shared" si="11"/>
        <v>0</v>
      </c>
      <c r="AU9" s="51">
        <v>0</v>
      </c>
      <c r="AV9" s="51">
        <v>3.06</v>
      </c>
      <c r="AW9" s="52">
        <f t="shared" si="12"/>
        <v>0</v>
      </c>
      <c r="AX9" s="51">
        <v>9498</v>
      </c>
      <c r="AY9" s="51">
        <v>0.03</v>
      </c>
      <c r="AZ9" s="52">
        <f t="shared" si="13"/>
        <v>284.94</v>
      </c>
      <c r="BA9" s="51"/>
      <c r="BB9" s="51">
        <v>1.76</v>
      </c>
      <c r="BC9" s="52">
        <f t="shared" si="14"/>
        <v>0</v>
      </c>
      <c r="BD9" s="51">
        <v>3953</v>
      </c>
      <c r="BE9" s="51">
        <v>7.0000000000000007E-2</v>
      </c>
      <c r="BF9" s="52">
        <f t="shared" si="15"/>
        <v>276.71000000000004</v>
      </c>
      <c r="BG9" s="51">
        <v>836</v>
      </c>
      <c r="BH9" s="51">
        <v>2.7E-2</v>
      </c>
      <c r="BI9" s="52">
        <f t="shared" si="16"/>
        <v>22.571999999999999</v>
      </c>
      <c r="BJ9" s="51"/>
      <c r="BK9" s="51">
        <v>0.02</v>
      </c>
      <c r="BL9" s="52">
        <f t="shared" si="17"/>
        <v>0</v>
      </c>
      <c r="BM9" s="51"/>
      <c r="BN9" s="51">
        <v>0.05</v>
      </c>
      <c r="BO9" s="52">
        <f t="shared" si="18"/>
        <v>0</v>
      </c>
      <c r="BP9" s="51">
        <v>1354</v>
      </c>
      <c r="BQ9" s="51">
        <v>4.1000000000000002E-2</v>
      </c>
      <c r="BR9" s="52">
        <f t="shared" si="19"/>
        <v>55.514000000000003</v>
      </c>
      <c r="BS9" s="51">
        <v>40.200000000000003</v>
      </c>
      <c r="BT9" s="51">
        <v>0.115</v>
      </c>
      <c r="BU9" s="55">
        <f t="shared" si="20"/>
        <v>4.6230000000000002</v>
      </c>
      <c r="BV9" s="56">
        <f t="shared" si="24"/>
        <v>22876.179</v>
      </c>
    </row>
    <row r="10" spans="1:74" x14ac:dyDescent="0.25">
      <c r="A10" s="48" t="s">
        <v>364</v>
      </c>
      <c r="B10" s="51">
        <v>812</v>
      </c>
      <c r="C10" s="51">
        <v>2.74</v>
      </c>
      <c r="D10" s="52">
        <f t="shared" si="21"/>
        <v>2224.88</v>
      </c>
      <c r="E10" s="51">
        <v>8325</v>
      </c>
      <c r="F10" s="51">
        <v>2.57</v>
      </c>
      <c r="G10" s="52">
        <f t="shared" si="0"/>
        <v>21395.25</v>
      </c>
      <c r="H10" s="51">
        <v>16347</v>
      </c>
      <c r="I10" s="51">
        <v>0.09</v>
      </c>
      <c r="J10" s="52">
        <f t="shared" si="22"/>
        <v>1471.23</v>
      </c>
      <c r="K10" s="51">
        <v>4089</v>
      </c>
      <c r="L10" s="51">
        <v>0.05</v>
      </c>
      <c r="M10" s="52">
        <f t="shared" si="23"/>
        <v>204.45000000000002</v>
      </c>
      <c r="N10" s="51">
        <v>1883</v>
      </c>
      <c r="O10" s="51">
        <v>0.43</v>
      </c>
      <c r="P10" s="52">
        <f t="shared" si="1"/>
        <v>809.68999999999994</v>
      </c>
      <c r="Q10" s="51">
        <v>3</v>
      </c>
      <c r="R10" s="51">
        <v>0.76</v>
      </c>
      <c r="S10" s="52">
        <f t="shared" si="2"/>
        <v>2.2800000000000002</v>
      </c>
      <c r="T10" s="51">
        <v>0</v>
      </c>
      <c r="U10" s="51">
        <v>0.03</v>
      </c>
      <c r="V10" s="52">
        <f t="shared" si="3"/>
        <v>0</v>
      </c>
      <c r="W10" s="51">
        <v>123</v>
      </c>
      <c r="X10" s="51">
        <v>0.56000000000000005</v>
      </c>
      <c r="Y10" s="52">
        <f t="shared" si="4"/>
        <v>68.88000000000001</v>
      </c>
      <c r="Z10" s="51">
        <v>3</v>
      </c>
      <c r="AA10" s="51">
        <v>0.33</v>
      </c>
      <c r="AB10" s="52">
        <f t="shared" si="5"/>
        <v>0.99</v>
      </c>
      <c r="AC10" s="51">
        <v>273</v>
      </c>
      <c r="AD10" s="51">
        <v>0.11</v>
      </c>
      <c r="AE10" s="52">
        <f t="shared" si="6"/>
        <v>30.03</v>
      </c>
      <c r="AF10" s="51"/>
      <c r="AG10" s="51">
        <v>0.08</v>
      </c>
      <c r="AH10" s="52">
        <f t="shared" si="7"/>
        <v>0</v>
      </c>
      <c r="AI10" s="51"/>
      <c r="AJ10" s="51">
        <v>2.2400000000000002</v>
      </c>
      <c r="AK10" s="52">
        <f t="shared" si="8"/>
        <v>0</v>
      </c>
      <c r="AL10" s="51"/>
      <c r="AM10" s="51">
        <v>8.31</v>
      </c>
      <c r="AN10" s="52">
        <f t="shared" si="9"/>
        <v>0</v>
      </c>
      <c r="AO10" s="51">
        <v>803</v>
      </c>
      <c r="AP10" s="51">
        <v>0.17</v>
      </c>
      <c r="AQ10" s="52">
        <f t="shared" si="10"/>
        <v>136.51000000000002</v>
      </c>
      <c r="AR10" s="51"/>
      <c r="AS10" s="51">
        <v>0.106</v>
      </c>
      <c r="AT10" s="52">
        <f t="shared" si="11"/>
        <v>0</v>
      </c>
      <c r="AU10" s="51">
        <v>37</v>
      </c>
      <c r="AV10" s="51">
        <v>3.06</v>
      </c>
      <c r="AW10" s="52">
        <f t="shared" si="12"/>
        <v>113.22</v>
      </c>
      <c r="AX10" s="51">
        <v>10212</v>
      </c>
      <c r="AY10" s="51">
        <v>0.03</v>
      </c>
      <c r="AZ10" s="52">
        <f t="shared" si="13"/>
        <v>306.36</v>
      </c>
      <c r="BA10" s="51"/>
      <c r="BB10" s="51">
        <v>1.76</v>
      </c>
      <c r="BC10" s="52">
        <f t="shared" si="14"/>
        <v>0</v>
      </c>
      <c r="BD10" s="51">
        <v>213</v>
      </c>
      <c r="BE10" s="51">
        <v>7.0000000000000007E-2</v>
      </c>
      <c r="BF10" s="52">
        <f t="shared" si="15"/>
        <v>14.910000000000002</v>
      </c>
      <c r="BG10" s="51">
        <v>238</v>
      </c>
      <c r="BH10" s="51">
        <v>2.7E-2</v>
      </c>
      <c r="BI10" s="52">
        <f t="shared" si="16"/>
        <v>6.4260000000000002</v>
      </c>
      <c r="BJ10" s="51"/>
      <c r="BK10" s="51">
        <v>0.02</v>
      </c>
      <c r="BL10" s="52">
        <f t="shared" si="17"/>
        <v>0</v>
      </c>
      <c r="BM10" s="51"/>
      <c r="BN10" s="51">
        <v>0.05</v>
      </c>
      <c r="BO10" s="52">
        <f t="shared" si="18"/>
        <v>0</v>
      </c>
      <c r="BP10" s="51">
        <v>326</v>
      </c>
      <c r="BQ10" s="51">
        <v>4.1000000000000002E-2</v>
      </c>
      <c r="BR10" s="52">
        <f t="shared" si="19"/>
        <v>13.366000000000001</v>
      </c>
      <c r="BS10" s="51">
        <v>44.2</v>
      </c>
      <c r="BT10" s="51">
        <v>0.115</v>
      </c>
      <c r="BU10" s="55">
        <f t="shared" si="20"/>
        <v>5.0830000000000002</v>
      </c>
      <c r="BV10" s="56">
        <f t="shared" si="24"/>
        <v>26803.555</v>
      </c>
    </row>
    <row r="11" spans="1:74" x14ac:dyDescent="0.25">
      <c r="A11" s="48" t="s">
        <v>365</v>
      </c>
      <c r="B11" s="51">
        <v>1751</v>
      </c>
      <c r="C11" s="51">
        <v>2.74</v>
      </c>
      <c r="D11" s="52">
        <f t="shared" si="21"/>
        <v>4797.7400000000007</v>
      </c>
      <c r="E11" s="51">
        <v>7248</v>
      </c>
      <c r="F11" s="51">
        <v>2.57</v>
      </c>
      <c r="G11" s="52">
        <f t="shared" si="0"/>
        <v>18627.36</v>
      </c>
      <c r="H11" s="51">
        <v>13548</v>
      </c>
      <c r="I11" s="51">
        <v>0.09</v>
      </c>
      <c r="J11" s="52">
        <f t="shared" si="22"/>
        <v>1219.32</v>
      </c>
      <c r="K11" s="51">
        <v>3068</v>
      </c>
      <c r="L11" s="51">
        <v>0.05</v>
      </c>
      <c r="M11" s="52">
        <f t="shared" si="23"/>
        <v>153.4</v>
      </c>
      <c r="N11" s="51">
        <v>2128</v>
      </c>
      <c r="O11" s="51">
        <v>0.43</v>
      </c>
      <c r="P11" s="52">
        <f t="shared" si="1"/>
        <v>915.04</v>
      </c>
      <c r="Q11" s="51">
        <v>0</v>
      </c>
      <c r="R11" s="51">
        <v>0.76</v>
      </c>
      <c r="S11" s="52">
        <f t="shared" si="2"/>
        <v>0</v>
      </c>
      <c r="T11" s="51">
        <v>0</v>
      </c>
      <c r="U11" s="51">
        <v>0.03</v>
      </c>
      <c r="V11" s="52">
        <f t="shared" si="3"/>
        <v>0</v>
      </c>
      <c r="W11" s="51">
        <v>62</v>
      </c>
      <c r="X11" s="51">
        <v>0.56000000000000005</v>
      </c>
      <c r="Y11" s="52">
        <f t="shared" si="4"/>
        <v>34.720000000000006</v>
      </c>
      <c r="Z11" s="51">
        <v>338</v>
      </c>
      <c r="AA11" s="51">
        <v>0.33</v>
      </c>
      <c r="AB11" s="52">
        <f t="shared" si="5"/>
        <v>111.54</v>
      </c>
      <c r="AC11" s="51">
        <v>569</v>
      </c>
      <c r="AD11" s="51">
        <v>0.11</v>
      </c>
      <c r="AE11" s="52">
        <f t="shared" si="6"/>
        <v>62.59</v>
      </c>
      <c r="AF11" s="51"/>
      <c r="AG11" s="51">
        <v>0.08</v>
      </c>
      <c r="AH11" s="52">
        <f t="shared" si="7"/>
        <v>0</v>
      </c>
      <c r="AI11" s="51"/>
      <c r="AJ11" s="51">
        <v>2.2400000000000002</v>
      </c>
      <c r="AK11" s="52">
        <f t="shared" si="8"/>
        <v>0</v>
      </c>
      <c r="AL11" s="51"/>
      <c r="AM11" s="51">
        <v>8.31</v>
      </c>
      <c r="AN11" s="52">
        <f t="shared" si="9"/>
        <v>0</v>
      </c>
      <c r="AO11" s="51">
        <v>1798</v>
      </c>
      <c r="AP11" s="51">
        <v>0.17</v>
      </c>
      <c r="AQ11" s="52">
        <f t="shared" si="10"/>
        <v>305.66000000000003</v>
      </c>
      <c r="AR11" s="51"/>
      <c r="AS11" s="51">
        <v>0.106</v>
      </c>
      <c r="AT11" s="52">
        <f t="shared" si="11"/>
        <v>0</v>
      </c>
      <c r="AU11" s="51">
        <v>57</v>
      </c>
      <c r="AV11" s="51">
        <v>3.06</v>
      </c>
      <c r="AW11" s="52">
        <f t="shared" si="12"/>
        <v>174.42000000000002</v>
      </c>
      <c r="AX11" s="51">
        <v>10400</v>
      </c>
      <c r="AY11" s="51">
        <v>0.03</v>
      </c>
      <c r="AZ11" s="52">
        <f t="shared" si="13"/>
        <v>312</v>
      </c>
      <c r="BA11" s="51"/>
      <c r="BB11" s="51">
        <v>1.76</v>
      </c>
      <c r="BC11" s="52">
        <f t="shared" si="14"/>
        <v>0</v>
      </c>
      <c r="BD11" s="51">
        <v>17</v>
      </c>
      <c r="BE11" s="51">
        <v>7.0000000000000007E-2</v>
      </c>
      <c r="BF11" s="52">
        <f t="shared" si="15"/>
        <v>1.1900000000000002</v>
      </c>
      <c r="BG11" s="51">
        <v>1530</v>
      </c>
      <c r="BH11" s="51">
        <v>2.7E-2</v>
      </c>
      <c r="BI11" s="52">
        <f t="shared" si="16"/>
        <v>41.31</v>
      </c>
      <c r="BJ11" s="51"/>
      <c r="BK11" s="51">
        <v>0.02</v>
      </c>
      <c r="BL11" s="52">
        <f t="shared" si="17"/>
        <v>0</v>
      </c>
      <c r="BM11" s="51"/>
      <c r="BN11" s="51">
        <v>0.05</v>
      </c>
      <c r="BO11" s="52">
        <f t="shared" si="18"/>
        <v>0</v>
      </c>
      <c r="BP11" s="51"/>
      <c r="BQ11" s="51">
        <v>4.1000000000000002E-2</v>
      </c>
      <c r="BR11" s="52">
        <f t="shared" si="19"/>
        <v>0</v>
      </c>
      <c r="BS11" s="51">
        <v>207</v>
      </c>
      <c r="BT11" s="51">
        <v>0.115</v>
      </c>
      <c r="BU11" s="55">
        <f t="shared" si="20"/>
        <v>23.805</v>
      </c>
      <c r="BV11" s="56">
        <f t="shared" si="24"/>
        <v>26780.095000000001</v>
      </c>
    </row>
    <row r="12" spans="1:74" x14ac:dyDescent="0.25">
      <c r="A12" s="48" t="s">
        <v>366</v>
      </c>
      <c r="B12" s="51">
        <v>1928</v>
      </c>
      <c r="C12" s="51">
        <v>2.74</v>
      </c>
      <c r="D12" s="52">
        <f t="shared" si="21"/>
        <v>5282.72</v>
      </c>
      <c r="E12" s="51">
        <v>13736</v>
      </c>
      <c r="F12" s="51">
        <v>2.57</v>
      </c>
      <c r="G12" s="52">
        <f t="shared" si="0"/>
        <v>35301.519999999997</v>
      </c>
      <c r="H12" s="51">
        <v>15007</v>
      </c>
      <c r="I12" s="51">
        <v>0.09</v>
      </c>
      <c r="J12" s="52">
        <f t="shared" si="22"/>
        <v>1350.6299999999999</v>
      </c>
      <c r="K12" s="51">
        <v>2044</v>
      </c>
      <c r="L12" s="51">
        <v>0.05</v>
      </c>
      <c r="M12" s="52">
        <f t="shared" si="23"/>
        <v>102.2</v>
      </c>
      <c r="N12" s="51">
        <v>3613</v>
      </c>
      <c r="O12" s="51">
        <v>0.43</v>
      </c>
      <c r="P12" s="52">
        <f t="shared" si="1"/>
        <v>1553.59</v>
      </c>
      <c r="Q12" s="51">
        <v>0</v>
      </c>
      <c r="R12" s="51">
        <v>0.76</v>
      </c>
      <c r="S12" s="52">
        <f t="shared" si="2"/>
        <v>0</v>
      </c>
      <c r="T12" s="51">
        <v>0</v>
      </c>
      <c r="U12" s="51">
        <v>0.03</v>
      </c>
      <c r="V12" s="52">
        <f t="shared" si="3"/>
        <v>0</v>
      </c>
      <c r="W12" s="51">
        <v>37</v>
      </c>
      <c r="X12" s="51">
        <v>0.56000000000000005</v>
      </c>
      <c r="Y12" s="52">
        <f t="shared" si="4"/>
        <v>20.720000000000002</v>
      </c>
      <c r="Z12" s="51">
        <v>257</v>
      </c>
      <c r="AA12" s="51">
        <v>0.33</v>
      </c>
      <c r="AB12" s="52">
        <f t="shared" si="5"/>
        <v>84.81</v>
      </c>
      <c r="AC12" s="51">
        <v>1735</v>
      </c>
      <c r="AD12" s="51">
        <v>0.11</v>
      </c>
      <c r="AE12" s="52">
        <f t="shared" si="6"/>
        <v>190.85</v>
      </c>
      <c r="AF12" s="51"/>
      <c r="AG12" s="51">
        <v>0.08</v>
      </c>
      <c r="AH12" s="52">
        <f t="shared" si="7"/>
        <v>0</v>
      </c>
      <c r="AI12" s="51"/>
      <c r="AJ12" s="51">
        <v>2.2400000000000002</v>
      </c>
      <c r="AK12" s="52">
        <f t="shared" si="8"/>
        <v>0</v>
      </c>
      <c r="AL12" s="51"/>
      <c r="AM12" s="51">
        <v>8.31</v>
      </c>
      <c r="AN12" s="52">
        <f t="shared" si="9"/>
        <v>0</v>
      </c>
      <c r="AO12" s="51">
        <v>254</v>
      </c>
      <c r="AP12" s="51">
        <v>0.17</v>
      </c>
      <c r="AQ12" s="52">
        <f t="shared" si="10"/>
        <v>43.18</v>
      </c>
      <c r="AR12" s="51"/>
      <c r="AS12" s="51">
        <v>0.106</v>
      </c>
      <c r="AT12" s="52">
        <f t="shared" si="11"/>
        <v>0</v>
      </c>
      <c r="AU12" s="51">
        <v>79</v>
      </c>
      <c r="AV12" s="51">
        <v>3.06</v>
      </c>
      <c r="AW12" s="52">
        <f t="shared" si="12"/>
        <v>241.74</v>
      </c>
      <c r="AX12" s="51">
        <v>4878</v>
      </c>
      <c r="AY12" s="51">
        <v>0.03</v>
      </c>
      <c r="AZ12" s="52">
        <f t="shared" si="13"/>
        <v>146.34</v>
      </c>
      <c r="BA12" s="51"/>
      <c r="BB12" s="51">
        <v>1.76</v>
      </c>
      <c r="BC12" s="52">
        <f t="shared" si="14"/>
        <v>0</v>
      </c>
      <c r="BD12" s="51">
        <v>4594</v>
      </c>
      <c r="BE12" s="51">
        <v>7.0000000000000007E-2</v>
      </c>
      <c r="BF12" s="52">
        <f t="shared" si="15"/>
        <v>321.58000000000004</v>
      </c>
      <c r="BG12" s="51">
        <v>1109</v>
      </c>
      <c r="BH12" s="51">
        <v>2.7E-2</v>
      </c>
      <c r="BI12" s="52">
        <f t="shared" si="16"/>
        <v>29.943000000000001</v>
      </c>
      <c r="BJ12" s="51"/>
      <c r="BK12" s="51">
        <v>0.02</v>
      </c>
      <c r="BL12" s="52">
        <f t="shared" si="17"/>
        <v>0</v>
      </c>
      <c r="BM12" s="51"/>
      <c r="BN12" s="51">
        <v>0.05</v>
      </c>
      <c r="BO12" s="52">
        <f t="shared" si="18"/>
        <v>0</v>
      </c>
      <c r="BP12" s="51">
        <v>5562</v>
      </c>
      <c r="BQ12" s="51">
        <v>4.1000000000000002E-2</v>
      </c>
      <c r="BR12" s="52">
        <f t="shared" si="19"/>
        <v>228.042</v>
      </c>
      <c r="BS12" s="51">
        <v>49</v>
      </c>
      <c r="BT12" s="51">
        <v>0.115</v>
      </c>
      <c r="BU12" s="55">
        <f t="shared" si="20"/>
        <v>5.6350000000000007</v>
      </c>
      <c r="BV12" s="56">
        <f t="shared" si="24"/>
        <v>44903.5</v>
      </c>
    </row>
    <row r="13" spans="1:74" x14ac:dyDescent="0.25">
      <c r="A13" s="48" t="s">
        <v>367</v>
      </c>
      <c r="B13" s="51">
        <v>1133</v>
      </c>
      <c r="C13" s="51">
        <v>2.74</v>
      </c>
      <c r="D13" s="52">
        <f t="shared" si="21"/>
        <v>3104.42</v>
      </c>
      <c r="E13" s="51">
        <v>11957</v>
      </c>
      <c r="F13" s="51">
        <v>2.57</v>
      </c>
      <c r="G13" s="52">
        <f t="shared" si="0"/>
        <v>30729.489999999998</v>
      </c>
      <c r="H13" s="51">
        <v>17234</v>
      </c>
      <c r="I13" s="51">
        <v>0.09</v>
      </c>
      <c r="J13" s="52">
        <f t="shared" si="22"/>
        <v>1551.06</v>
      </c>
      <c r="K13" s="51">
        <v>5648</v>
      </c>
      <c r="L13" s="51">
        <v>0.05</v>
      </c>
      <c r="M13" s="52">
        <f t="shared" si="23"/>
        <v>282.40000000000003</v>
      </c>
      <c r="N13" s="51">
        <v>2953</v>
      </c>
      <c r="O13" s="51">
        <v>0.43</v>
      </c>
      <c r="P13" s="52">
        <f t="shared" si="1"/>
        <v>1269.79</v>
      </c>
      <c r="Q13" s="51">
        <v>39</v>
      </c>
      <c r="R13" s="51">
        <v>0.76</v>
      </c>
      <c r="S13" s="52">
        <f t="shared" si="2"/>
        <v>29.64</v>
      </c>
      <c r="T13" s="51">
        <v>0</v>
      </c>
      <c r="U13" s="51">
        <v>0.03</v>
      </c>
      <c r="V13" s="52">
        <f t="shared" si="3"/>
        <v>0</v>
      </c>
      <c r="W13" s="51">
        <v>138</v>
      </c>
      <c r="X13" s="51">
        <v>0.56000000000000005</v>
      </c>
      <c r="Y13" s="52">
        <f t="shared" si="4"/>
        <v>77.28</v>
      </c>
      <c r="Z13" s="51">
        <v>407</v>
      </c>
      <c r="AA13" s="51">
        <v>0.33</v>
      </c>
      <c r="AB13" s="52">
        <f t="shared" si="5"/>
        <v>134.31</v>
      </c>
      <c r="AC13" s="51">
        <v>1724</v>
      </c>
      <c r="AD13" s="51">
        <v>0.11</v>
      </c>
      <c r="AE13" s="52">
        <f t="shared" si="6"/>
        <v>189.64000000000001</v>
      </c>
      <c r="AF13" s="51"/>
      <c r="AG13" s="51">
        <v>0.08</v>
      </c>
      <c r="AH13" s="52">
        <f t="shared" si="7"/>
        <v>0</v>
      </c>
      <c r="AI13" s="51"/>
      <c r="AJ13" s="51">
        <v>2.2400000000000002</v>
      </c>
      <c r="AK13" s="52">
        <f t="shared" si="8"/>
        <v>0</v>
      </c>
      <c r="AL13" s="51"/>
      <c r="AM13" s="51">
        <v>8.31</v>
      </c>
      <c r="AN13" s="52">
        <f t="shared" si="9"/>
        <v>0</v>
      </c>
      <c r="AO13" s="51">
        <v>1207</v>
      </c>
      <c r="AP13" s="51">
        <v>0.17</v>
      </c>
      <c r="AQ13" s="52">
        <f t="shared" si="10"/>
        <v>205.19000000000003</v>
      </c>
      <c r="AR13" s="51"/>
      <c r="AS13" s="51">
        <v>0.106</v>
      </c>
      <c r="AT13" s="52">
        <f t="shared" si="11"/>
        <v>0</v>
      </c>
      <c r="AU13" s="51">
        <v>51</v>
      </c>
      <c r="AV13" s="51">
        <v>3.06</v>
      </c>
      <c r="AW13" s="52">
        <f t="shared" si="12"/>
        <v>156.06</v>
      </c>
      <c r="AX13" s="51">
        <v>8609</v>
      </c>
      <c r="AY13" s="51">
        <v>0.03</v>
      </c>
      <c r="AZ13" s="52">
        <f t="shared" si="13"/>
        <v>258.27</v>
      </c>
      <c r="BA13" s="51">
        <v>31</v>
      </c>
      <c r="BB13" s="51">
        <v>1.76</v>
      </c>
      <c r="BC13" s="52">
        <f t="shared" si="14"/>
        <v>54.56</v>
      </c>
      <c r="BD13" s="51">
        <v>1</v>
      </c>
      <c r="BE13" s="51">
        <v>7.0000000000000007E-2</v>
      </c>
      <c r="BF13" s="52">
        <f t="shared" si="15"/>
        <v>7.0000000000000007E-2</v>
      </c>
      <c r="BG13" s="51">
        <v>549</v>
      </c>
      <c r="BH13" s="51">
        <v>2.7E-2</v>
      </c>
      <c r="BI13" s="52">
        <f t="shared" si="16"/>
        <v>14.823</v>
      </c>
      <c r="BJ13" s="51"/>
      <c r="BK13" s="51">
        <v>0.02</v>
      </c>
      <c r="BL13" s="52">
        <f t="shared" si="17"/>
        <v>0</v>
      </c>
      <c r="BM13" s="51"/>
      <c r="BN13" s="51">
        <v>0.05</v>
      </c>
      <c r="BO13" s="52">
        <f t="shared" si="18"/>
        <v>0</v>
      </c>
      <c r="BP13" s="51"/>
      <c r="BQ13" s="51">
        <v>4.1000000000000002E-2</v>
      </c>
      <c r="BR13" s="52">
        <f t="shared" si="19"/>
        <v>0</v>
      </c>
      <c r="BS13" s="51">
        <v>217</v>
      </c>
      <c r="BT13" s="51">
        <v>0.115</v>
      </c>
      <c r="BU13" s="55">
        <f t="shared" si="20"/>
        <v>24.955000000000002</v>
      </c>
      <c r="BV13" s="56">
        <f t="shared" si="24"/>
        <v>38081.957999999999</v>
      </c>
    </row>
    <row r="14" spans="1:74" x14ac:dyDescent="0.25">
      <c r="A14" s="48" t="s">
        <v>368</v>
      </c>
      <c r="B14" s="51">
        <v>2928</v>
      </c>
      <c r="C14" s="51">
        <v>2.74</v>
      </c>
      <c r="D14" s="52">
        <f t="shared" si="21"/>
        <v>8022.72</v>
      </c>
      <c r="E14" s="51">
        <v>18594</v>
      </c>
      <c r="F14" s="51">
        <v>2.57</v>
      </c>
      <c r="G14" s="52">
        <f t="shared" si="0"/>
        <v>47786.579999999994</v>
      </c>
      <c r="H14" s="51">
        <v>33889</v>
      </c>
      <c r="I14" s="51">
        <v>0.09</v>
      </c>
      <c r="J14" s="52">
        <f t="shared" si="22"/>
        <v>3050.0099999999998</v>
      </c>
      <c r="K14" s="51">
        <v>6320</v>
      </c>
      <c r="L14" s="51">
        <v>0.05</v>
      </c>
      <c r="M14" s="52">
        <f t="shared" si="23"/>
        <v>316</v>
      </c>
      <c r="N14" s="51">
        <v>4928</v>
      </c>
      <c r="O14" s="51">
        <v>0.43</v>
      </c>
      <c r="P14" s="52">
        <f t="shared" si="1"/>
        <v>2119.04</v>
      </c>
      <c r="Q14" s="51">
        <v>0</v>
      </c>
      <c r="R14" s="51">
        <v>0.76</v>
      </c>
      <c r="S14" s="52">
        <f t="shared" si="2"/>
        <v>0</v>
      </c>
      <c r="T14" s="51">
        <v>0</v>
      </c>
      <c r="U14" s="51">
        <v>0.03</v>
      </c>
      <c r="V14" s="52">
        <f t="shared" si="3"/>
        <v>0</v>
      </c>
      <c r="W14" s="51">
        <v>278</v>
      </c>
      <c r="X14" s="51">
        <v>0.56000000000000005</v>
      </c>
      <c r="Y14" s="52">
        <f t="shared" si="4"/>
        <v>155.68</v>
      </c>
      <c r="Z14" s="51">
        <v>1012</v>
      </c>
      <c r="AA14" s="51">
        <v>0.33</v>
      </c>
      <c r="AB14" s="52">
        <f t="shared" si="5"/>
        <v>333.96000000000004</v>
      </c>
      <c r="AC14" s="51">
        <v>3286</v>
      </c>
      <c r="AD14" s="51">
        <v>0.11</v>
      </c>
      <c r="AE14" s="52">
        <f t="shared" si="6"/>
        <v>361.46</v>
      </c>
      <c r="AF14" s="51"/>
      <c r="AG14" s="51">
        <v>0.08</v>
      </c>
      <c r="AH14" s="52">
        <f t="shared" si="7"/>
        <v>0</v>
      </c>
      <c r="AI14" s="51"/>
      <c r="AJ14" s="51">
        <v>2.2400000000000002</v>
      </c>
      <c r="AK14" s="52">
        <f t="shared" si="8"/>
        <v>0</v>
      </c>
      <c r="AL14" s="51"/>
      <c r="AM14" s="51">
        <v>8.31</v>
      </c>
      <c r="AN14" s="52">
        <f t="shared" si="9"/>
        <v>0</v>
      </c>
      <c r="AO14" s="51">
        <v>1765</v>
      </c>
      <c r="AP14" s="51">
        <v>0.17</v>
      </c>
      <c r="AQ14" s="52">
        <f t="shared" si="10"/>
        <v>300.05</v>
      </c>
      <c r="AR14" s="51"/>
      <c r="AS14" s="51">
        <v>0.106</v>
      </c>
      <c r="AT14" s="52">
        <f t="shared" si="11"/>
        <v>0</v>
      </c>
      <c r="AU14" s="51">
        <v>34</v>
      </c>
      <c r="AV14" s="51">
        <v>3.06</v>
      </c>
      <c r="AW14" s="52">
        <f t="shared" si="12"/>
        <v>104.04</v>
      </c>
      <c r="AX14" s="51">
        <v>22202</v>
      </c>
      <c r="AY14" s="51">
        <v>0.03</v>
      </c>
      <c r="AZ14" s="52">
        <f t="shared" si="13"/>
        <v>666.06</v>
      </c>
      <c r="BA14" s="51"/>
      <c r="BB14" s="51">
        <v>1.76</v>
      </c>
      <c r="BC14" s="52">
        <f t="shared" si="14"/>
        <v>0</v>
      </c>
      <c r="BD14" s="51">
        <v>14528</v>
      </c>
      <c r="BE14" s="51">
        <v>7.0000000000000007E-2</v>
      </c>
      <c r="BF14" s="52">
        <f t="shared" si="15"/>
        <v>1016.9600000000002</v>
      </c>
      <c r="BG14" s="51">
        <v>1677</v>
      </c>
      <c r="BH14" s="51">
        <v>2.7E-2</v>
      </c>
      <c r="BI14" s="52">
        <f t="shared" si="16"/>
        <v>45.278999999999996</v>
      </c>
      <c r="BJ14" s="51">
        <v>1260</v>
      </c>
      <c r="BK14" s="51">
        <v>0.02</v>
      </c>
      <c r="BL14" s="52">
        <f t="shared" si="17"/>
        <v>25.2</v>
      </c>
      <c r="BM14" s="51"/>
      <c r="BN14" s="51">
        <v>0.05</v>
      </c>
      <c r="BO14" s="52">
        <f t="shared" si="18"/>
        <v>0</v>
      </c>
      <c r="BP14" s="51">
        <v>3982</v>
      </c>
      <c r="BQ14" s="51">
        <v>4.1000000000000002E-2</v>
      </c>
      <c r="BR14" s="52">
        <f t="shared" si="19"/>
        <v>163.262</v>
      </c>
      <c r="BS14" s="51">
        <v>490</v>
      </c>
      <c r="BT14" s="51">
        <v>0.115</v>
      </c>
      <c r="BU14" s="55">
        <f t="shared" si="20"/>
        <v>56.35</v>
      </c>
      <c r="BV14" s="56">
        <f t="shared" si="24"/>
        <v>64522.650999999998</v>
      </c>
    </row>
    <row r="15" spans="1:74" x14ac:dyDescent="0.25">
      <c r="A15" s="48" t="s">
        <v>369</v>
      </c>
      <c r="B15" s="51">
        <v>4346</v>
      </c>
      <c r="C15" s="51">
        <v>2.74</v>
      </c>
      <c r="D15" s="52">
        <f t="shared" si="21"/>
        <v>11908.04</v>
      </c>
      <c r="E15" s="51">
        <v>22775</v>
      </c>
      <c r="F15" s="51">
        <v>2.57</v>
      </c>
      <c r="G15" s="52">
        <f t="shared" si="0"/>
        <v>58531.749999999993</v>
      </c>
      <c r="H15" s="51">
        <v>7205</v>
      </c>
      <c r="I15" s="51">
        <v>0.09</v>
      </c>
      <c r="J15" s="52">
        <f t="shared" si="22"/>
        <v>648.44999999999993</v>
      </c>
      <c r="K15" s="51">
        <v>3173</v>
      </c>
      <c r="L15" s="51">
        <v>0.05</v>
      </c>
      <c r="M15" s="52">
        <f t="shared" si="23"/>
        <v>158.65</v>
      </c>
      <c r="N15" s="51">
        <v>4718</v>
      </c>
      <c r="O15" s="51">
        <v>0.43</v>
      </c>
      <c r="P15" s="52">
        <f t="shared" si="1"/>
        <v>2028.74</v>
      </c>
      <c r="Q15" s="51">
        <v>45</v>
      </c>
      <c r="R15" s="51">
        <v>0.76</v>
      </c>
      <c r="S15" s="52">
        <f t="shared" si="2"/>
        <v>34.200000000000003</v>
      </c>
      <c r="T15" s="51">
        <v>0</v>
      </c>
      <c r="U15" s="51">
        <v>0.03</v>
      </c>
      <c r="V15" s="52">
        <f t="shared" si="3"/>
        <v>0</v>
      </c>
      <c r="W15" s="51">
        <v>1693</v>
      </c>
      <c r="X15" s="51">
        <v>0.56000000000000005</v>
      </c>
      <c r="Y15" s="52">
        <f t="shared" si="4"/>
        <v>948.08</v>
      </c>
      <c r="Z15" s="51">
        <v>58</v>
      </c>
      <c r="AA15" s="51">
        <v>0.33</v>
      </c>
      <c r="AB15" s="52">
        <f t="shared" si="5"/>
        <v>19.14</v>
      </c>
      <c r="AC15" s="51">
        <v>726</v>
      </c>
      <c r="AD15" s="51">
        <v>0.11</v>
      </c>
      <c r="AE15" s="52">
        <f t="shared" si="6"/>
        <v>79.86</v>
      </c>
      <c r="AF15" s="51"/>
      <c r="AG15" s="51">
        <v>0.08</v>
      </c>
      <c r="AH15" s="52">
        <f t="shared" si="7"/>
        <v>0</v>
      </c>
      <c r="AI15" s="51"/>
      <c r="AJ15" s="51">
        <v>2.2400000000000002</v>
      </c>
      <c r="AK15" s="52">
        <f t="shared" si="8"/>
        <v>0</v>
      </c>
      <c r="AL15" s="51"/>
      <c r="AM15" s="51">
        <v>8.31</v>
      </c>
      <c r="AN15" s="52">
        <f t="shared" si="9"/>
        <v>0</v>
      </c>
      <c r="AO15" s="51">
        <v>2040</v>
      </c>
      <c r="AP15" s="51">
        <v>0.17</v>
      </c>
      <c r="AQ15" s="52">
        <f t="shared" si="10"/>
        <v>346.8</v>
      </c>
      <c r="AR15" s="51"/>
      <c r="AS15" s="51">
        <v>0.106</v>
      </c>
      <c r="AT15" s="52">
        <f t="shared" si="11"/>
        <v>0</v>
      </c>
      <c r="AU15" s="51">
        <v>38</v>
      </c>
      <c r="AV15" s="51">
        <v>3.06</v>
      </c>
      <c r="AW15" s="52">
        <f t="shared" si="12"/>
        <v>116.28</v>
      </c>
      <c r="AX15" s="51">
        <v>8697</v>
      </c>
      <c r="AY15" s="51">
        <v>0.03</v>
      </c>
      <c r="AZ15" s="52">
        <f t="shared" si="13"/>
        <v>260.90999999999997</v>
      </c>
      <c r="BA15" s="51">
        <v>469</v>
      </c>
      <c r="BB15" s="51">
        <v>1.76</v>
      </c>
      <c r="BC15" s="52">
        <f t="shared" si="14"/>
        <v>825.44</v>
      </c>
      <c r="BD15" s="51">
        <v>392</v>
      </c>
      <c r="BE15" s="51">
        <v>7.0000000000000007E-2</v>
      </c>
      <c r="BF15" s="52">
        <f t="shared" si="15"/>
        <v>27.44</v>
      </c>
      <c r="BG15" s="51">
        <v>2</v>
      </c>
      <c r="BH15" s="51">
        <v>2.7E-2</v>
      </c>
      <c r="BI15" s="52">
        <f t="shared" si="16"/>
        <v>5.3999999999999999E-2</v>
      </c>
      <c r="BJ15" s="51"/>
      <c r="BK15" s="51">
        <v>0.02</v>
      </c>
      <c r="BL15" s="52">
        <f t="shared" si="17"/>
        <v>0</v>
      </c>
      <c r="BM15" s="51"/>
      <c r="BN15" s="51">
        <v>0.05</v>
      </c>
      <c r="BO15" s="52">
        <f t="shared" si="18"/>
        <v>0</v>
      </c>
      <c r="BP15" s="51">
        <v>3222</v>
      </c>
      <c r="BQ15" s="51">
        <v>4.1000000000000002E-2</v>
      </c>
      <c r="BR15" s="52">
        <f t="shared" si="19"/>
        <v>132.102</v>
      </c>
      <c r="BS15" s="51">
        <v>194</v>
      </c>
      <c r="BT15" s="51">
        <v>0.115</v>
      </c>
      <c r="BU15" s="55">
        <f t="shared" si="20"/>
        <v>22.310000000000002</v>
      </c>
      <c r="BV15" s="56">
        <f t="shared" si="24"/>
        <v>76088.245999999985</v>
      </c>
    </row>
    <row r="16" spans="1:74" x14ac:dyDescent="0.25">
      <c r="A16" s="48" t="s">
        <v>370</v>
      </c>
      <c r="B16" s="51">
        <v>1531</v>
      </c>
      <c r="C16" s="51">
        <v>2.74</v>
      </c>
      <c r="D16" s="52">
        <f t="shared" si="21"/>
        <v>4194.9400000000005</v>
      </c>
      <c r="E16" s="51">
        <v>14803</v>
      </c>
      <c r="F16" s="51">
        <v>2.57</v>
      </c>
      <c r="G16" s="52">
        <f t="shared" si="0"/>
        <v>38043.71</v>
      </c>
      <c r="H16" s="51">
        <v>19126</v>
      </c>
      <c r="I16" s="51">
        <v>0.09</v>
      </c>
      <c r="J16" s="52">
        <f t="shared" si="22"/>
        <v>1721.34</v>
      </c>
      <c r="K16" s="51">
        <v>4861</v>
      </c>
      <c r="L16" s="51">
        <v>0.05</v>
      </c>
      <c r="M16" s="52">
        <f t="shared" si="23"/>
        <v>243.05</v>
      </c>
      <c r="N16" s="51">
        <v>2610</v>
      </c>
      <c r="O16" s="51">
        <v>0.43</v>
      </c>
      <c r="P16" s="52">
        <f t="shared" si="1"/>
        <v>1122.3</v>
      </c>
      <c r="Q16" s="51">
        <v>36</v>
      </c>
      <c r="R16" s="51">
        <v>0.76</v>
      </c>
      <c r="S16" s="52">
        <f t="shared" si="2"/>
        <v>27.36</v>
      </c>
      <c r="T16" s="51">
        <v>0</v>
      </c>
      <c r="U16" s="51">
        <v>0.03</v>
      </c>
      <c r="V16" s="52">
        <f t="shared" si="3"/>
        <v>0</v>
      </c>
      <c r="W16" s="51">
        <v>127</v>
      </c>
      <c r="X16" s="51">
        <v>0.56000000000000005</v>
      </c>
      <c r="Y16" s="52">
        <f t="shared" si="4"/>
        <v>71.12</v>
      </c>
      <c r="Z16" s="51">
        <v>703</v>
      </c>
      <c r="AA16" s="51">
        <v>0.33</v>
      </c>
      <c r="AB16" s="52">
        <f t="shared" si="5"/>
        <v>231.99</v>
      </c>
      <c r="AC16" s="51">
        <v>2297</v>
      </c>
      <c r="AD16" s="51">
        <v>0.11</v>
      </c>
      <c r="AE16" s="52">
        <f t="shared" si="6"/>
        <v>252.67</v>
      </c>
      <c r="AF16" s="51"/>
      <c r="AG16" s="51">
        <v>0.08</v>
      </c>
      <c r="AH16" s="52">
        <f t="shared" si="7"/>
        <v>0</v>
      </c>
      <c r="AI16" s="51"/>
      <c r="AJ16" s="51">
        <v>2.2400000000000002</v>
      </c>
      <c r="AK16" s="52">
        <f t="shared" si="8"/>
        <v>0</v>
      </c>
      <c r="AL16" s="51"/>
      <c r="AM16" s="51">
        <v>8.31</v>
      </c>
      <c r="AN16" s="52">
        <f t="shared" si="9"/>
        <v>0</v>
      </c>
      <c r="AO16" s="51">
        <v>787</v>
      </c>
      <c r="AP16" s="51">
        <v>0.17</v>
      </c>
      <c r="AQ16" s="52">
        <f t="shared" si="10"/>
        <v>133.79000000000002</v>
      </c>
      <c r="AR16" s="51"/>
      <c r="AS16" s="51">
        <v>0.106</v>
      </c>
      <c r="AT16" s="52">
        <f t="shared" si="11"/>
        <v>0</v>
      </c>
      <c r="AU16" s="51">
        <v>21</v>
      </c>
      <c r="AV16" s="51">
        <v>3.06</v>
      </c>
      <c r="AW16" s="52">
        <f t="shared" si="12"/>
        <v>64.260000000000005</v>
      </c>
      <c r="AX16" s="51">
        <v>28</v>
      </c>
      <c r="AY16" s="51">
        <v>0.03</v>
      </c>
      <c r="AZ16" s="52">
        <f t="shared" si="13"/>
        <v>0.84</v>
      </c>
      <c r="BA16" s="51"/>
      <c r="BB16" s="51">
        <v>1.76</v>
      </c>
      <c r="BC16" s="52">
        <f t="shared" si="14"/>
        <v>0</v>
      </c>
      <c r="BD16" s="51">
        <v>11016</v>
      </c>
      <c r="BE16" s="51">
        <v>7.0000000000000007E-2</v>
      </c>
      <c r="BF16" s="52">
        <f t="shared" si="15"/>
        <v>771.12000000000012</v>
      </c>
      <c r="BG16" s="51">
        <v>2123</v>
      </c>
      <c r="BH16" s="51">
        <v>2.7E-2</v>
      </c>
      <c r="BI16" s="52">
        <f t="shared" si="16"/>
        <v>57.320999999999998</v>
      </c>
      <c r="BJ16" s="51">
        <v>428</v>
      </c>
      <c r="BK16" s="51">
        <v>0.02</v>
      </c>
      <c r="BL16" s="52">
        <f t="shared" si="17"/>
        <v>8.56</v>
      </c>
      <c r="BM16" s="51"/>
      <c r="BN16" s="51">
        <v>0.05</v>
      </c>
      <c r="BO16" s="52">
        <f t="shared" si="18"/>
        <v>0</v>
      </c>
      <c r="BP16" s="51">
        <v>103</v>
      </c>
      <c r="BQ16" s="51">
        <v>4.1000000000000002E-2</v>
      </c>
      <c r="BR16" s="52">
        <f t="shared" si="19"/>
        <v>4.2229999999999999</v>
      </c>
      <c r="BS16" s="51">
        <v>352</v>
      </c>
      <c r="BT16" s="51">
        <v>0.115</v>
      </c>
      <c r="BU16" s="55">
        <f t="shared" si="20"/>
        <v>40.480000000000004</v>
      </c>
      <c r="BV16" s="56">
        <f t="shared" si="24"/>
        <v>46989.074000000001</v>
      </c>
    </row>
    <row r="17" spans="1:74" x14ac:dyDescent="0.25">
      <c r="A17" s="48" t="s">
        <v>371</v>
      </c>
      <c r="B17" s="51">
        <v>2897</v>
      </c>
      <c r="C17" s="51">
        <v>2.74</v>
      </c>
      <c r="D17" s="52">
        <f t="shared" si="21"/>
        <v>7937.7800000000007</v>
      </c>
      <c r="E17" s="51">
        <v>18331</v>
      </c>
      <c r="F17" s="51">
        <v>2.57</v>
      </c>
      <c r="G17" s="52">
        <f t="shared" si="0"/>
        <v>47110.67</v>
      </c>
      <c r="H17" s="51">
        <v>22948</v>
      </c>
      <c r="I17" s="51">
        <v>0.09</v>
      </c>
      <c r="J17" s="52">
        <f t="shared" si="22"/>
        <v>2065.3199999999997</v>
      </c>
      <c r="K17" s="51">
        <v>4078</v>
      </c>
      <c r="L17" s="51">
        <v>0.05</v>
      </c>
      <c r="M17" s="52">
        <f t="shared" si="23"/>
        <v>203.9</v>
      </c>
      <c r="N17" s="51">
        <v>3325</v>
      </c>
      <c r="O17" s="51">
        <v>0.43</v>
      </c>
      <c r="P17" s="52">
        <f t="shared" si="1"/>
        <v>1429.75</v>
      </c>
      <c r="Q17" s="51">
        <v>96</v>
      </c>
      <c r="R17" s="51">
        <v>0.76</v>
      </c>
      <c r="S17" s="52">
        <f t="shared" si="2"/>
        <v>72.960000000000008</v>
      </c>
      <c r="T17" s="51">
        <v>0</v>
      </c>
      <c r="U17" s="51">
        <v>0.03</v>
      </c>
      <c r="V17" s="52">
        <f t="shared" si="3"/>
        <v>0</v>
      </c>
      <c r="W17" s="51">
        <v>88</v>
      </c>
      <c r="X17" s="51">
        <v>0.56000000000000005</v>
      </c>
      <c r="Y17" s="52">
        <f t="shared" si="4"/>
        <v>49.28</v>
      </c>
      <c r="Z17" s="51">
        <v>461</v>
      </c>
      <c r="AA17" s="51">
        <v>0.33</v>
      </c>
      <c r="AB17" s="52">
        <f t="shared" si="5"/>
        <v>152.13</v>
      </c>
      <c r="AC17" s="51">
        <v>4320</v>
      </c>
      <c r="AD17" s="51">
        <v>0.11</v>
      </c>
      <c r="AE17" s="52">
        <f t="shared" si="6"/>
        <v>475.2</v>
      </c>
      <c r="AF17" s="51"/>
      <c r="AG17" s="51">
        <v>0.08</v>
      </c>
      <c r="AH17" s="52">
        <f t="shared" si="7"/>
        <v>0</v>
      </c>
      <c r="AI17" s="51"/>
      <c r="AJ17" s="51">
        <v>2.2400000000000002</v>
      </c>
      <c r="AK17" s="52">
        <f t="shared" si="8"/>
        <v>0</v>
      </c>
      <c r="AL17" s="51"/>
      <c r="AM17" s="51">
        <v>8.31</v>
      </c>
      <c r="AN17" s="52">
        <f t="shared" si="9"/>
        <v>0</v>
      </c>
      <c r="AO17" s="51">
        <v>708</v>
      </c>
      <c r="AP17" s="51">
        <v>0.17</v>
      </c>
      <c r="AQ17" s="52">
        <f t="shared" si="10"/>
        <v>120.36000000000001</v>
      </c>
      <c r="AR17" s="51"/>
      <c r="AS17" s="51">
        <v>0.106</v>
      </c>
      <c r="AT17" s="52">
        <f t="shared" si="11"/>
        <v>0</v>
      </c>
      <c r="AU17" s="51">
        <v>111</v>
      </c>
      <c r="AV17" s="51">
        <v>3.06</v>
      </c>
      <c r="AW17" s="52">
        <f t="shared" si="12"/>
        <v>339.66</v>
      </c>
      <c r="AX17" s="51">
        <v>39</v>
      </c>
      <c r="AY17" s="51">
        <v>0.03</v>
      </c>
      <c r="AZ17" s="52">
        <f t="shared" si="13"/>
        <v>1.17</v>
      </c>
      <c r="BA17" s="51">
        <v>770</v>
      </c>
      <c r="BB17" s="51">
        <v>1.76</v>
      </c>
      <c r="BC17" s="52">
        <f t="shared" si="14"/>
        <v>1355.2</v>
      </c>
      <c r="BD17" s="51">
        <v>10116</v>
      </c>
      <c r="BE17" s="51">
        <v>7.0000000000000007E-2</v>
      </c>
      <c r="BF17" s="52">
        <f t="shared" si="15"/>
        <v>708.12000000000012</v>
      </c>
      <c r="BG17" s="51">
        <v>817</v>
      </c>
      <c r="BH17" s="51">
        <v>2.7E-2</v>
      </c>
      <c r="BI17" s="52">
        <f t="shared" si="16"/>
        <v>22.059000000000001</v>
      </c>
      <c r="BJ17" s="51">
        <v>321</v>
      </c>
      <c r="BK17" s="51">
        <v>0.02</v>
      </c>
      <c r="BL17" s="52">
        <f t="shared" si="17"/>
        <v>6.42</v>
      </c>
      <c r="BM17" s="51"/>
      <c r="BN17" s="51">
        <v>0.05</v>
      </c>
      <c r="BO17" s="52">
        <f t="shared" si="18"/>
        <v>0</v>
      </c>
      <c r="BP17" s="51">
        <v>6755</v>
      </c>
      <c r="BQ17" s="51">
        <v>4.1000000000000002E-2</v>
      </c>
      <c r="BR17" s="52">
        <f t="shared" si="19"/>
        <v>276.95499999999998</v>
      </c>
      <c r="BS17" s="51">
        <v>18</v>
      </c>
      <c r="BT17" s="51">
        <v>0.115</v>
      </c>
      <c r="BU17" s="55">
        <f t="shared" si="20"/>
        <v>2.0700000000000003</v>
      </c>
      <c r="BV17" s="56">
        <f t="shared" si="24"/>
        <v>62329.004000000001</v>
      </c>
    </row>
    <row r="18" spans="1:74" x14ac:dyDescent="0.25">
      <c r="A18" s="48" t="s">
        <v>372</v>
      </c>
      <c r="B18" s="51">
        <v>2815</v>
      </c>
      <c r="C18" s="51">
        <v>2.74</v>
      </c>
      <c r="D18" s="52">
        <f t="shared" si="21"/>
        <v>7713.1</v>
      </c>
      <c r="E18" s="51">
        <v>10030</v>
      </c>
      <c r="F18" s="51">
        <v>2.57</v>
      </c>
      <c r="G18" s="52">
        <f t="shared" si="0"/>
        <v>25777.1</v>
      </c>
      <c r="H18" s="51">
        <v>16739</v>
      </c>
      <c r="I18" s="51">
        <v>0.09</v>
      </c>
      <c r="J18" s="52">
        <f t="shared" si="22"/>
        <v>1506.51</v>
      </c>
      <c r="K18" s="51">
        <v>5665</v>
      </c>
      <c r="L18" s="51">
        <v>0.05</v>
      </c>
      <c r="M18" s="52">
        <f t="shared" si="23"/>
        <v>283.25</v>
      </c>
      <c r="N18" s="51">
        <v>3038</v>
      </c>
      <c r="O18" s="51">
        <v>0.43</v>
      </c>
      <c r="P18" s="52">
        <f t="shared" si="1"/>
        <v>1306.3399999999999</v>
      </c>
      <c r="Q18" s="51">
        <v>74</v>
      </c>
      <c r="R18" s="51">
        <v>0.76</v>
      </c>
      <c r="S18" s="52">
        <f t="shared" si="2"/>
        <v>56.24</v>
      </c>
      <c r="T18" s="51">
        <v>0</v>
      </c>
      <c r="U18" s="51">
        <v>0.03</v>
      </c>
      <c r="V18" s="52">
        <f t="shared" si="3"/>
        <v>0</v>
      </c>
      <c r="W18" s="51">
        <v>6568</v>
      </c>
      <c r="X18" s="51">
        <v>0.56000000000000005</v>
      </c>
      <c r="Y18" s="52">
        <f t="shared" si="4"/>
        <v>3678.0800000000004</v>
      </c>
      <c r="Z18" s="51">
        <v>264</v>
      </c>
      <c r="AA18" s="51">
        <v>0.33</v>
      </c>
      <c r="AB18" s="52">
        <f t="shared" si="5"/>
        <v>87.12</v>
      </c>
      <c r="AC18" s="51">
        <v>2311</v>
      </c>
      <c r="AD18" s="51">
        <v>0.11</v>
      </c>
      <c r="AE18" s="52">
        <f t="shared" si="6"/>
        <v>254.21</v>
      </c>
      <c r="AF18" s="51"/>
      <c r="AG18" s="51">
        <v>0.08</v>
      </c>
      <c r="AH18" s="52">
        <f t="shared" si="7"/>
        <v>0</v>
      </c>
      <c r="AI18" s="51"/>
      <c r="AJ18" s="51">
        <v>2.2400000000000002</v>
      </c>
      <c r="AK18" s="52">
        <f t="shared" si="8"/>
        <v>0</v>
      </c>
      <c r="AL18" s="51"/>
      <c r="AM18" s="51">
        <v>8.31</v>
      </c>
      <c r="AN18" s="52">
        <f t="shared" si="9"/>
        <v>0</v>
      </c>
      <c r="AO18" s="51">
        <v>877</v>
      </c>
      <c r="AP18" s="51">
        <v>0.17</v>
      </c>
      <c r="AQ18" s="52">
        <f t="shared" si="10"/>
        <v>149.09</v>
      </c>
      <c r="AR18" s="51"/>
      <c r="AS18" s="51">
        <v>0.106</v>
      </c>
      <c r="AT18" s="52">
        <f t="shared" si="11"/>
        <v>0</v>
      </c>
      <c r="AU18" s="51">
        <v>107</v>
      </c>
      <c r="AV18" s="51">
        <v>3.06</v>
      </c>
      <c r="AW18" s="52">
        <f t="shared" si="12"/>
        <v>327.42</v>
      </c>
      <c r="AX18" s="51">
        <v>17642</v>
      </c>
      <c r="AY18" s="51">
        <v>0.03</v>
      </c>
      <c r="AZ18" s="52">
        <f t="shared" si="13"/>
        <v>529.26</v>
      </c>
      <c r="BA18" s="51"/>
      <c r="BB18" s="51">
        <v>1.76</v>
      </c>
      <c r="BC18" s="52">
        <f t="shared" si="14"/>
        <v>0</v>
      </c>
      <c r="BD18" s="51">
        <v>16</v>
      </c>
      <c r="BE18" s="51">
        <v>7.0000000000000007E-2</v>
      </c>
      <c r="BF18" s="52">
        <f t="shared" si="15"/>
        <v>1.1200000000000001</v>
      </c>
      <c r="BG18" s="51">
        <v>2253</v>
      </c>
      <c r="BH18" s="51">
        <v>2.7E-2</v>
      </c>
      <c r="BI18" s="52">
        <f t="shared" si="16"/>
        <v>60.830999999999996</v>
      </c>
      <c r="BJ18" s="51"/>
      <c r="BK18" s="51">
        <v>0.02</v>
      </c>
      <c r="BL18" s="52">
        <f t="shared" si="17"/>
        <v>0</v>
      </c>
      <c r="BM18" s="51"/>
      <c r="BN18" s="51">
        <v>0.05</v>
      </c>
      <c r="BO18" s="52">
        <f t="shared" si="18"/>
        <v>0</v>
      </c>
      <c r="BP18" s="51">
        <v>3896</v>
      </c>
      <c r="BQ18" s="51">
        <v>4.1000000000000002E-2</v>
      </c>
      <c r="BR18" s="52">
        <f t="shared" si="19"/>
        <v>159.73600000000002</v>
      </c>
      <c r="BS18" s="51">
        <v>43</v>
      </c>
      <c r="BT18" s="51">
        <v>0.115</v>
      </c>
      <c r="BU18" s="55">
        <f t="shared" si="20"/>
        <v>4.9450000000000003</v>
      </c>
      <c r="BV18" s="56">
        <f t="shared" si="24"/>
        <v>41894.351999999999</v>
      </c>
    </row>
    <row r="19" spans="1:74" x14ac:dyDescent="0.25">
      <c r="A19" s="48" t="s">
        <v>373</v>
      </c>
      <c r="B19" s="51">
        <v>919</v>
      </c>
      <c r="C19" s="51">
        <v>2.74</v>
      </c>
      <c r="D19" s="52">
        <f t="shared" si="21"/>
        <v>2518.0600000000004</v>
      </c>
      <c r="E19" s="51">
        <v>8858</v>
      </c>
      <c r="F19" s="51">
        <v>2.57</v>
      </c>
      <c r="G19" s="52">
        <f t="shared" si="0"/>
        <v>22765.059999999998</v>
      </c>
      <c r="H19" s="51">
        <v>16222</v>
      </c>
      <c r="I19" s="51">
        <v>0.09</v>
      </c>
      <c r="J19" s="52">
        <f t="shared" si="22"/>
        <v>1459.98</v>
      </c>
      <c r="K19" s="51">
        <v>4329</v>
      </c>
      <c r="L19" s="51">
        <v>0.05</v>
      </c>
      <c r="M19" s="52">
        <f t="shared" si="23"/>
        <v>216.45000000000002</v>
      </c>
      <c r="N19" s="51">
        <v>1320</v>
      </c>
      <c r="O19" s="51">
        <v>0.43</v>
      </c>
      <c r="P19" s="52">
        <f t="shared" si="1"/>
        <v>567.6</v>
      </c>
      <c r="Q19" s="51">
        <v>128</v>
      </c>
      <c r="R19" s="51">
        <v>0.76</v>
      </c>
      <c r="S19" s="52">
        <f t="shared" si="2"/>
        <v>97.28</v>
      </c>
      <c r="T19" s="51">
        <v>0</v>
      </c>
      <c r="U19" s="51">
        <v>0.03</v>
      </c>
      <c r="V19" s="52">
        <f t="shared" si="3"/>
        <v>0</v>
      </c>
      <c r="W19" s="51">
        <v>494</v>
      </c>
      <c r="X19" s="51">
        <v>0.56000000000000005</v>
      </c>
      <c r="Y19" s="52">
        <f t="shared" si="4"/>
        <v>276.64000000000004</v>
      </c>
      <c r="Z19" s="51">
        <v>291</v>
      </c>
      <c r="AA19" s="51">
        <v>0.33</v>
      </c>
      <c r="AB19" s="52">
        <f t="shared" si="5"/>
        <v>96.03</v>
      </c>
      <c r="AC19" s="51">
        <v>662</v>
      </c>
      <c r="AD19" s="51">
        <v>0.11</v>
      </c>
      <c r="AE19" s="52">
        <f t="shared" si="6"/>
        <v>72.820000000000007</v>
      </c>
      <c r="AF19" s="51"/>
      <c r="AG19" s="51">
        <v>0.08</v>
      </c>
      <c r="AH19" s="52">
        <f t="shared" si="7"/>
        <v>0</v>
      </c>
      <c r="AI19" s="51"/>
      <c r="AJ19" s="51">
        <v>2.2400000000000002</v>
      </c>
      <c r="AK19" s="52">
        <f t="shared" si="8"/>
        <v>0</v>
      </c>
      <c r="AL19" s="51"/>
      <c r="AM19" s="51">
        <v>8.31</v>
      </c>
      <c r="AN19" s="52">
        <f t="shared" si="9"/>
        <v>0</v>
      </c>
      <c r="AO19" s="51">
        <v>0</v>
      </c>
      <c r="AP19" s="51">
        <v>0.17</v>
      </c>
      <c r="AQ19" s="52">
        <f t="shared" si="10"/>
        <v>0</v>
      </c>
      <c r="AR19" s="51"/>
      <c r="AS19" s="51">
        <v>0.106</v>
      </c>
      <c r="AT19" s="52">
        <f t="shared" si="11"/>
        <v>0</v>
      </c>
      <c r="AU19" s="51">
        <v>29</v>
      </c>
      <c r="AV19" s="51">
        <v>3.06</v>
      </c>
      <c r="AW19" s="52">
        <f t="shared" si="12"/>
        <v>88.74</v>
      </c>
      <c r="AX19" s="51">
        <v>39</v>
      </c>
      <c r="AY19" s="51">
        <v>0.03</v>
      </c>
      <c r="AZ19" s="52">
        <f t="shared" si="13"/>
        <v>1.17</v>
      </c>
      <c r="BA19" s="51"/>
      <c r="BB19" s="51">
        <v>1.76</v>
      </c>
      <c r="BC19" s="52">
        <f t="shared" si="14"/>
        <v>0</v>
      </c>
      <c r="BD19" s="51">
        <v>3113</v>
      </c>
      <c r="BE19" s="51">
        <v>7.0000000000000007E-2</v>
      </c>
      <c r="BF19" s="52">
        <f t="shared" si="15"/>
        <v>217.91000000000003</v>
      </c>
      <c r="BG19" s="51">
        <v>552</v>
      </c>
      <c r="BH19" s="51">
        <v>2.7E-2</v>
      </c>
      <c r="BI19" s="52">
        <f t="shared" si="16"/>
        <v>14.904</v>
      </c>
      <c r="BJ19" s="51">
        <v>206</v>
      </c>
      <c r="BK19" s="51">
        <v>0.02</v>
      </c>
      <c r="BL19" s="52">
        <f t="shared" si="17"/>
        <v>4.12</v>
      </c>
      <c r="BM19" s="51"/>
      <c r="BN19" s="51">
        <v>0.05</v>
      </c>
      <c r="BO19" s="52">
        <f t="shared" si="18"/>
        <v>0</v>
      </c>
      <c r="BP19" s="51">
        <v>450.62</v>
      </c>
      <c r="BQ19" s="51">
        <v>4.1000000000000002E-2</v>
      </c>
      <c r="BR19" s="52">
        <f t="shared" si="19"/>
        <v>18.47542</v>
      </c>
      <c r="BS19" s="51"/>
      <c r="BT19" s="51">
        <v>0.115</v>
      </c>
      <c r="BU19" s="55">
        <f t="shared" si="20"/>
        <v>0</v>
      </c>
      <c r="BV19" s="56">
        <f t="shared" si="24"/>
        <v>28415.239419999998</v>
      </c>
    </row>
    <row r="20" spans="1:74" x14ac:dyDescent="0.25">
      <c r="A20" s="48" t="s">
        <v>374</v>
      </c>
      <c r="B20" s="51">
        <v>1053</v>
      </c>
      <c r="C20" s="51">
        <v>2.74</v>
      </c>
      <c r="D20" s="52">
        <f t="shared" si="21"/>
        <v>2885.2200000000003</v>
      </c>
      <c r="E20" s="51">
        <v>6907</v>
      </c>
      <c r="F20" s="51">
        <v>2.57</v>
      </c>
      <c r="G20" s="52">
        <f t="shared" si="0"/>
        <v>17750.989999999998</v>
      </c>
      <c r="H20" s="51">
        <v>10352</v>
      </c>
      <c r="I20" s="51">
        <v>0.09</v>
      </c>
      <c r="J20" s="52">
        <f t="shared" si="22"/>
        <v>931.68</v>
      </c>
      <c r="K20" s="51">
        <v>2599</v>
      </c>
      <c r="L20" s="51">
        <v>0.05</v>
      </c>
      <c r="M20" s="52">
        <f t="shared" si="23"/>
        <v>129.95000000000002</v>
      </c>
      <c r="N20" s="51">
        <v>1154</v>
      </c>
      <c r="O20" s="51">
        <v>0.43</v>
      </c>
      <c r="P20" s="52">
        <f t="shared" si="1"/>
        <v>496.21999999999997</v>
      </c>
      <c r="Q20" s="51">
        <v>0</v>
      </c>
      <c r="R20" s="51">
        <v>0.76</v>
      </c>
      <c r="S20" s="52">
        <f t="shared" si="2"/>
        <v>0</v>
      </c>
      <c r="T20" s="51">
        <v>0</v>
      </c>
      <c r="U20" s="51">
        <v>0.03</v>
      </c>
      <c r="V20" s="52">
        <f t="shared" si="3"/>
        <v>0</v>
      </c>
      <c r="W20" s="51">
        <v>61</v>
      </c>
      <c r="X20" s="51">
        <v>0.56000000000000005</v>
      </c>
      <c r="Y20" s="52">
        <f t="shared" si="4"/>
        <v>34.160000000000004</v>
      </c>
      <c r="Z20" s="51">
        <v>491</v>
      </c>
      <c r="AA20" s="51">
        <v>0.33</v>
      </c>
      <c r="AB20" s="52">
        <f t="shared" si="5"/>
        <v>162.03</v>
      </c>
      <c r="AC20" s="51">
        <v>1935</v>
      </c>
      <c r="AD20" s="51">
        <v>0.11</v>
      </c>
      <c r="AE20" s="52">
        <f t="shared" si="6"/>
        <v>212.85</v>
      </c>
      <c r="AF20" s="51"/>
      <c r="AG20" s="51">
        <v>0.08</v>
      </c>
      <c r="AH20" s="52">
        <f t="shared" si="7"/>
        <v>0</v>
      </c>
      <c r="AI20" s="51"/>
      <c r="AJ20" s="51">
        <v>2.2400000000000002</v>
      </c>
      <c r="AK20" s="52">
        <f t="shared" si="8"/>
        <v>0</v>
      </c>
      <c r="AL20" s="51"/>
      <c r="AM20" s="51">
        <v>8.31</v>
      </c>
      <c r="AN20" s="52">
        <f t="shared" si="9"/>
        <v>0</v>
      </c>
      <c r="AO20" s="51">
        <v>0</v>
      </c>
      <c r="AP20" s="51">
        <v>0.17</v>
      </c>
      <c r="AQ20" s="52">
        <f t="shared" si="10"/>
        <v>0</v>
      </c>
      <c r="AR20" s="51"/>
      <c r="AS20" s="51">
        <v>0.106</v>
      </c>
      <c r="AT20" s="52">
        <f t="shared" si="11"/>
        <v>0</v>
      </c>
      <c r="AU20" s="51">
        <v>54</v>
      </c>
      <c r="AV20" s="51">
        <v>3.06</v>
      </c>
      <c r="AW20" s="52">
        <f t="shared" si="12"/>
        <v>165.24</v>
      </c>
      <c r="AX20" s="51">
        <v>8292</v>
      </c>
      <c r="AY20" s="51">
        <v>0.03</v>
      </c>
      <c r="AZ20" s="52">
        <f t="shared" si="13"/>
        <v>248.76</v>
      </c>
      <c r="BA20" s="51"/>
      <c r="BB20" s="51">
        <v>1.76</v>
      </c>
      <c r="BC20" s="52">
        <f t="shared" si="14"/>
        <v>0</v>
      </c>
      <c r="BD20" s="51">
        <v>3497</v>
      </c>
      <c r="BE20" s="51">
        <v>7.0000000000000007E-2</v>
      </c>
      <c r="BF20" s="52">
        <f t="shared" si="15"/>
        <v>244.79000000000002</v>
      </c>
      <c r="BG20" s="51">
        <v>740</v>
      </c>
      <c r="BH20" s="51">
        <v>2.7E-2</v>
      </c>
      <c r="BI20" s="52">
        <f t="shared" si="16"/>
        <v>19.98</v>
      </c>
      <c r="BJ20" s="51"/>
      <c r="BK20" s="51">
        <v>0.02</v>
      </c>
      <c r="BL20" s="52">
        <f t="shared" si="17"/>
        <v>0</v>
      </c>
      <c r="BM20" s="51"/>
      <c r="BN20" s="51">
        <v>0.05</v>
      </c>
      <c r="BO20" s="52">
        <f t="shared" si="18"/>
        <v>0</v>
      </c>
      <c r="BP20" s="51"/>
      <c r="BQ20" s="51">
        <v>4.1000000000000002E-2</v>
      </c>
      <c r="BR20" s="52">
        <f t="shared" si="19"/>
        <v>0</v>
      </c>
      <c r="BS20" s="51">
        <v>116</v>
      </c>
      <c r="BT20" s="51">
        <v>0.115</v>
      </c>
      <c r="BU20" s="55">
        <f t="shared" si="20"/>
        <v>13.34</v>
      </c>
      <c r="BV20" s="56">
        <f t="shared" si="24"/>
        <v>23295.21</v>
      </c>
    </row>
    <row r="21" spans="1:74" x14ac:dyDescent="0.25">
      <c r="A21" s="48" t="s">
        <v>375</v>
      </c>
      <c r="B21" s="51">
        <v>2413</v>
      </c>
      <c r="C21" s="51">
        <v>2.74</v>
      </c>
      <c r="D21" s="52">
        <f t="shared" si="21"/>
        <v>6611.6200000000008</v>
      </c>
      <c r="E21" s="51">
        <v>14633</v>
      </c>
      <c r="F21" s="51">
        <v>2.57</v>
      </c>
      <c r="G21" s="52">
        <f t="shared" si="0"/>
        <v>37606.81</v>
      </c>
      <c r="H21" s="51">
        <v>8100</v>
      </c>
      <c r="I21" s="51">
        <v>0.09</v>
      </c>
      <c r="J21" s="52">
        <f t="shared" si="22"/>
        <v>729</v>
      </c>
      <c r="K21" s="51">
        <v>671</v>
      </c>
      <c r="L21" s="51">
        <v>0.05</v>
      </c>
      <c r="M21" s="52">
        <f t="shared" si="23"/>
        <v>33.550000000000004</v>
      </c>
      <c r="N21" s="51">
        <v>2736</v>
      </c>
      <c r="O21" s="51">
        <v>0.43</v>
      </c>
      <c r="P21" s="52">
        <f t="shared" si="1"/>
        <v>1176.48</v>
      </c>
      <c r="Q21" s="51">
        <v>50</v>
      </c>
      <c r="R21" s="51">
        <v>0.76</v>
      </c>
      <c r="S21" s="52">
        <f t="shared" si="2"/>
        <v>38</v>
      </c>
      <c r="T21" s="51">
        <v>0</v>
      </c>
      <c r="U21" s="51">
        <v>0.03</v>
      </c>
      <c r="V21" s="52">
        <f t="shared" si="3"/>
        <v>0</v>
      </c>
      <c r="W21" s="51">
        <v>7</v>
      </c>
      <c r="X21" s="51">
        <v>0.56000000000000005</v>
      </c>
      <c r="Y21" s="52">
        <f t="shared" si="4"/>
        <v>3.9200000000000004</v>
      </c>
      <c r="Z21" s="51">
        <v>313</v>
      </c>
      <c r="AA21" s="51">
        <v>0.33</v>
      </c>
      <c r="AB21" s="52">
        <f t="shared" si="5"/>
        <v>103.29</v>
      </c>
      <c r="AC21" s="51">
        <v>805</v>
      </c>
      <c r="AD21" s="51">
        <v>0.11</v>
      </c>
      <c r="AE21" s="52">
        <f t="shared" si="6"/>
        <v>88.55</v>
      </c>
      <c r="AF21" s="51"/>
      <c r="AG21" s="51">
        <v>0.08</v>
      </c>
      <c r="AH21" s="52">
        <f t="shared" si="7"/>
        <v>0</v>
      </c>
      <c r="AI21" s="51"/>
      <c r="AJ21" s="51">
        <v>2.2400000000000002</v>
      </c>
      <c r="AK21" s="52">
        <f t="shared" si="8"/>
        <v>0</v>
      </c>
      <c r="AL21" s="51"/>
      <c r="AM21" s="51">
        <v>8.31</v>
      </c>
      <c r="AN21" s="52">
        <f t="shared" si="9"/>
        <v>0</v>
      </c>
      <c r="AO21" s="51">
        <v>303</v>
      </c>
      <c r="AP21" s="51">
        <v>0.17</v>
      </c>
      <c r="AQ21" s="52">
        <f t="shared" si="10"/>
        <v>51.510000000000005</v>
      </c>
      <c r="AR21" s="51"/>
      <c r="AS21" s="51">
        <v>0.106</v>
      </c>
      <c r="AT21" s="52">
        <f t="shared" si="11"/>
        <v>0</v>
      </c>
      <c r="AU21" s="51">
        <v>226</v>
      </c>
      <c r="AV21" s="51">
        <v>3.06</v>
      </c>
      <c r="AW21" s="52">
        <f t="shared" si="12"/>
        <v>691.56000000000006</v>
      </c>
      <c r="AX21" s="51">
        <v>9451</v>
      </c>
      <c r="AY21" s="51">
        <v>0.03</v>
      </c>
      <c r="AZ21" s="52">
        <f t="shared" si="13"/>
        <v>283.52999999999997</v>
      </c>
      <c r="BA21" s="51">
        <v>524</v>
      </c>
      <c r="BB21" s="51">
        <v>1.76</v>
      </c>
      <c r="BC21" s="52">
        <f t="shared" si="14"/>
        <v>922.24</v>
      </c>
      <c r="BD21" s="51">
        <v>357</v>
      </c>
      <c r="BE21" s="51">
        <v>7.0000000000000007E-2</v>
      </c>
      <c r="BF21" s="52">
        <f t="shared" si="15"/>
        <v>24.990000000000002</v>
      </c>
      <c r="BG21" s="51">
        <v>62.4</v>
      </c>
      <c r="BH21" s="51">
        <v>2.7E-2</v>
      </c>
      <c r="BI21" s="52">
        <f t="shared" si="16"/>
        <v>1.6847999999999999</v>
      </c>
      <c r="BJ21" s="51"/>
      <c r="BK21" s="51">
        <v>0.02</v>
      </c>
      <c r="BL21" s="52">
        <f t="shared" si="17"/>
        <v>0</v>
      </c>
      <c r="BM21" s="51"/>
      <c r="BN21" s="51">
        <v>0.05</v>
      </c>
      <c r="BO21" s="52">
        <f t="shared" si="18"/>
        <v>0</v>
      </c>
      <c r="BP21" s="51">
        <v>5</v>
      </c>
      <c r="BQ21" s="51">
        <v>4.1000000000000002E-2</v>
      </c>
      <c r="BR21" s="52">
        <f t="shared" si="19"/>
        <v>0.20500000000000002</v>
      </c>
      <c r="BS21" s="51">
        <v>3</v>
      </c>
      <c r="BT21" s="51">
        <v>0.115</v>
      </c>
      <c r="BU21" s="55">
        <f t="shared" si="20"/>
        <v>0.34500000000000003</v>
      </c>
      <c r="BV21" s="56">
        <f t="shared" si="24"/>
        <v>48367.284800000001</v>
      </c>
    </row>
    <row r="22" spans="1:74" x14ac:dyDescent="0.25">
      <c r="A22" s="48" t="s">
        <v>376</v>
      </c>
      <c r="B22" s="51">
        <v>63306</v>
      </c>
      <c r="C22" s="51">
        <v>2.74</v>
      </c>
      <c r="D22" s="52">
        <f t="shared" si="21"/>
        <v>173458.44</v>
      </c>
      <c r="E22" s="51">
        <v>68809</v>
      </c>
      <c r="F22" s="51">
        <v>2.57</v>
      </c>
      <c r="G22" s="52">
        <f t="shared" si="0"/>
        <v>176839.12999999998</v>
      </c>
      <c r="H22" s="51">
        <v>85058</v>
      </c>
      <c r="I22" s="51">
        <v>0.09</v>
      </c>
      <c r="J22" s="52">
        <f t="shared" si="22"/>
        <v>7655.2199999999993</v>
      </c>
      <c r="K22" s="51">
        <v>25551</v>
      </c>
      <c r="L22" s="51">
        <v>0.05</v>
      </c>
      <c r="M22" s="52">
        <f t="shared" si="23"/>
        <v>1277.5500000000002</v>
      </c>
      <c r="N22" s="51">
        <v>30089</v>
      </c>
      <c r="O22" s="51">
        <v>0.43</v>
      </c>
      <c r="P22" s="52">
        <f t="shared" si="1"/>
        <v>12938.27</v>
      </c>
      <c r="Q22" s="51">
        <v>748</v>
      </c>
      <c r="R22" s="51">
        <v>0.76</v>
      </c>
      <c r="S22" s="52">
        <f t="shared" si="2"/>
        <v>568.48</v>
      </c>
      <c r="T22" s="51">
        <v>0</v>
      </c>
      <c r="U22" s="51">
        <v>0.03</v>
      </c>
      <c r="V22" s="52">
        <f t="shared" si="3"/>
        <v>0</v>
      </c>
      <c r="W22" s="51">
        <v>728</v>
      </c>
      <c r="X22" s="51">
        <v>0.56000000000000005</v>
      </c>
      <c r="Y22" s="52">
        <f t="shared" si="4"/>
        <v>407.68000000000006</v>
      </c>
      <c r="Z22" s="51">
        <v>5864</v>
      </c>
      <c r="AA22" s="51">
        <v>0.33</v>
      </c>
      <c r="AB22" s="52">
        <f t="shared" si="5"/>
        <v>1935.1200000000001</v>
      </c>
      <c r="AC22" s="51">
        <v>19722</v>
      </c>
      <c r="AD22" s="51">
        <v>0.11</v>
      </c>
      <c r="AE22" s="52">
        <f t="shared" si="6"/>
        <v>2169.42</v>
      </c>
      <c r="AF22" s="51"/>
      <c r="AG22" s="51">
        <v>0.08</v>
      </c>
      <c r="AH22" s="52">
        <f t="shared" si="7"/>
        <v>0</v>
      </c>
      <c r="AI22" s="51"/>
      <c r="AJ22" s="51">
        <v>2.2400000000000002</v>
      </c>
      <c r="AK22" s="52">
        <f t="shared" si="8"/>
        <v>0</v>
      </c>
      <c r="AL22" s="51"/>
      <c r="AM22" s="51">
        <v>8.31</v>
      </c>
      <c r="AN22" s="52">
        <f t="shared" si="9"/>
        <v>0</v>
      </c>
      <c r="AO22" s="51">
        <v>4704</v>
      </c>
      <c r="AP22" s="51">
        <v>0.17</v>
      </c>
      <c r="AQ22" s="52">
        <f t="shared" si="10"/>
        <v>799.68000000000006</v>
      </c>
      <c r="AR22" s="51"/>
      <c r="AS22" s="51">
        <v>0.106</v>
      </c>
      <c r="AT22" s="52">
        <f t="shared" si="11"/>
        <v>0</v>
      </c>
      <c r="AU22" s="51">
        <v>436</v>
      </c>
      <c r="AV22" s="51">
        <v>3.06</v>
      </c>
      <c r="AW22" s="52">
        <f t="shared" si="12"/>
        <v>1334.16</v>
      </c>
      <c r="AX22" s="51">
        <v>27553</v>
      </c>
      <c r="AY22" s="51">
        <v>0.03</v>
      </c>
      <c r="AZ22" s="52">
        <f t="shared" si="13"/>
        <v>826.58999999999992</v>
      </c>
      <c r="BA22" s="51">
        <v>17214</v>
      </c>
      <c r="BB22" s="51">
        <v>1.76</v>
      </c>
      <c r="BC22" s="52">
        <f t="shared" si="14"/>
        <v>30296.639999999999</v>
      </c>
      <c r="BD22" s="51">
        <v>23647</v>
      </c>
      <c r="BE22" s="51">
        <v>7.0000000000000007E-2</v>
      </c>
      <c r="BF22" s="52">
        <f t="shared" si="15"/>
        <v>1655.2900000000002</v>
      </c>
      <c r="BG22" s="51">
        <v>4932</v>
      </c>
      <c r="BH22" s="51">
        <v>2.7E-2</v>
      </c>
      <c r="BI22" s="52">
        <f t="shared" si="16"/>
        <v>133.16399999999999</v>
      </c>
      <c r="BJ22" s="51">
        <v>361</v>
      </c>
      <c r="BK22" s="51">
        <v>0.02</v>
      </c>
      <c r="BL22" s="52">
        <f t="shared" si="17"/>
        <v>7.22</v>
      </c>
      <c r="BM22" s="51"/>
      <c r="BN22" s="51">
        <v>0.05</v>
      </c>
      <c r="BO22" s="52">
        <f t="shared" si="18"/>
        <v>0</v>
      </c>
      <c r="BP22" s="51">
        <v>7449</v>
      </c>
      <c r="BQ22" s="51">
        <v>4.1000000000000002E-2</v>
      </c>
      <c r="BR22" s="52">
        <f t="shared" si="19"/>
        <v>305.40899999999999</v>
      </c>
      <c r="BS22" s="51">
        <v>2663</v>
      </c>
      <c r="BT22" s="51">
        <v>0.115</v>
      </c>
      <c r="BU22" s="55">
        <f t="shared" si="20"/>
        <v>306.245</v>
      </c>
      <c r="BV22" s="56">
        <f t="shared" si="24"/>
        <v>412913.70799999998</v>
      </c>
    </row>
    <row r="23" spans="1:74" x14ac:dyDescent="0.25">
      <c r="A23" s="48" t="s">
        <v>377</v>
      </c>
      <c r="B23" s="51">
        <v>6108</v>
      </c>
      <c r="C23" s="51">
        <v>2.74</v>
      </c>
      <c r="D23" s="52">
        <f t="shared" si="21"/>
        <v>16735.920000000002</v>
      </c>
      <c r="E23" s="51">
        <v>12079</v>
      </c>
      <c r="F23" s="51">
        <v>2.57</v>
      </c>
      <c r="G23" s="52">
        <f t="shared" si="0"/>
        <v>31043.03</v>
      </c>
      <c r="H23" s="51">
        <v>21682</v>
      </c>
      <c r="I23" s="51">
        <v>0.09</v>
      </c>
      <c r="J23" s="52">
        <f t="shared" si="22"/>
        <v>1951.3799999999999</v>
      </c>
      <c r="K23" s="51">
        <v>3523</v>
      </c>
      <c r="L23" s="51">
        <v>0.05</v>
      </c>
      <c r="M23" s="52">
        <f t="shared" si="23"/>
        <v>176.15</v>
      </c>
      <c r="N23" s="51">
        <v>1542</v>
      </c>
      <c r="O23" s="51">
        <v>0.43</v>
      </c>
      <c r="P23" s="52">
        <f t="shared" si="1"/>
        <v>663.06</v>
      </c>
      <c r="Q23" s="51">
        <v>121</v>
      </c>
      <c r="R23" s="51">
        <v>0.76</v>
      </c>
      <c r="S23" s="52">
        <f t="shared" si="2"/>
        <v>91.960000000000008</v>
      </c>
      <c r="T23" s="51">
        <v>0</v>
      </c>
      <c r="U23" s="51">
        <v>0.03</v>
      </c>
      <c r="V23" s="52">
        <f t="shared" si="3"/>
        <v>0</v>
      </c>
      <c r="W23" s="51">
        <v>10252</v>
      </c>
      <c r="X23" s="51">
        <v>0.56000000000000005</v>
      </c>
      <c r="Y23" s="52">
        <f t="shared" si="4"/>
        <v>5741.1200000000008</v>
      </c>
      <c r="Z23" s="51">
        <v>599</v>
      </c>
      <c r="AA23" s="51">
        <v>0.33</v>
      </c>
      <c r="AB23" s="52">
        <f t="shared" si="5"/>
        <v>197.67000000000002</v>
      </c>
      <c r="AC23" s="51">
        <v>2813</v>
      </c>
      <c r="AD23" s="51">
        <v>0.11</v>
      </c>
      <c r="AE23" s="52">
        <f t="shared" si="6"/>
        <v>309.43</v>
      </c>
      <c r="AF23" s="51"/>
      <c r="AG23" s="51">
        <v>0.08</v>
      </c>
      <c r="AH23" s="52">
        <f t="shared" si="7"/>
        <v>0</v>
      </c>
      <c r="AI23" s="51"/>
      <c r="AJ23" s="51">
        <v>2.2400000000000002</v>
      </c>
      <c r="AK23" s="52">
        <f t="shared" si="8"/>
        <v>0</v>
      </c>
      <c r="AL23" s="51"/>
      <c r="AM23" s="51">
        <v>8.31</v>
      </c>
      <c r="AN23" s="52">
        <f t="shared" si="9"/>
        <v>0</v>
      </c>
      <c r="AO23" s="51">
        <v>124</v>
      </c>
      <c r="AP23" s="51">
        <v>0.17</v>
      </c>
      <c r="AQ23" s="52">
        <f t="shared" si="10"/>
        <v>21.080000000000002</v>
      </c>
      <c r="AR23" s="51"/>
      <c r="AS23" s="51">
        <v>0.106</v>
      </c>
      <c r="AT23" s="52">
        <f t="shared" si="11"/>
        <v>0</v>
      </c>
      <c r="AU23" s="51">
        <v>613</v>
      </c>
      <c r="AV23" s="51">
        <v>3.06</v>
      </c>
      <c r="AW23" s="52">
        <f t="shared" si="12"/>
        <v>1875.78</v>
      </c>
      <c r="AX23" s="51">
        <v>1050</v>
      </c>
      <c r="AY23" s="51">
        <v>0.03</v>
      </c>
      <c r="AZ23" s="52">
        <f t="shared" si="13"/>
        <v>31.5</v>
      </c>
      <c r="BA23" s="51"/>
      <c r="BB23" s="51">
        <v>1.76</v>
      </c>
      <c r="BC23" s="52">
        <f t="shared" si="14"/>
        <v>0</v>
      </c>
      <c r="BD23" s="51">
        <v>578</v>
      </c>
      <c r="BE23" s="51">
        <v>7.0000000000000007E-2</v>
      </c>
      <c r="BF23" s="52">
        <f t="shared" si="15"/>
        <v>40.46</v>
      </c>
      <c r="BG23" s="51">
        <v>636</v>
      </c>
      <c r="BH23" s="51">
        <v>2.7E-2</v>
      </c>
      <c r="BI23" s="52">
        <f t="shared" si="16"/>
        <v>17.172000000000001</v>
      </c>
      <c r="BJ23" s="51"/>
      <c r="BK23" s="51">
        <v>0.02</v>
      </c>
      <c r="BL23" s="52">
        <f t="shared" si="17"/>
        <v>0</v>
      </c>
      <c r="BM23" s="51"/>
      <c r="BN23" s="51">
        <v>0.05</v>
      </c>
      <c r="BO23" s="52">
        <f t="shared" si="18"/>
        <v>0</v>
      </c>
      <c r="BP23" s="51">
        <v>4523</v>
      </c>
      <c r="BQ23" s="51">
        <v>4.1000000000000002E-2</v>
      </c>
      <c r="BR23" s="52">
        <f t="shared" si="19"/>
        <v>185.44300000000001</v>
      </c>
      <c r="BS23" s="51">
        <v>119</v>
      </c>
      <c r="BT23" s="51">
        <v>0.115</v>
      </c>
      <c r="BU23" s="55">
        <f t="shared" si="20"/>
        <v>13.685</v>
      </c>
      <c r="BV23" s="56">
        <f t="shared" si="24"/>
        <v>59094.84</v>
      </c>
    </row>
    <row r="24" spans="1:74" x14ac:dyDescent="0.25">
      <c r="A24" s="48" t="s">
        <v>378</v>
      </c>
      <c r="B24" s="51">
        <v>1251</v>
      </c>
      <c r="C24" s="51">
        <v>2.74</v>
      </c>
      <c r="D24" s="52">
        <f t="shared" si="21"/>
        <v>3427.7400000000002</v>
      </c>
      <c r="E24" s="51">
        <v>14463</v>
      </c>
      <c r="F24" s="51">
        <v>2.57</v>
      </c>
      <c r="G24" s="52">
        <f t="shared" si="0"/>
        <v>37169.909999999996</v>
      </c>
      <c r="H24" s="51">
        <v>21510</v>
      </c>
      <c r="I24" s="51">
        <v>0.09</v>
      </c>
      <c r="J24" s="52">
        <f t="shared" si="22"/>
        <v>1935.8999999999999</v>
      </c>
      <c r="K24" s="51">
        <v>6546</v>
      </c>
      <c r="L24" s="51">
        <v>0.05</v>
      </c>
      <c r="M24" s="52">
        <f t="shared" si="23"/>
        <v>327.3</v>
      </c>
      <c r="N24" s="51">
        <v>3708</v>
      </c>
      <c r="O24" s="51">
        <v>0.43</v>
      </c>
      <c r="P24" s="52">
        <f t="shared" si="1"/>
        <v>1594.44</v>
      </c>
      <c r="Q24" s="51">
        <v>151</v>
      </c>
      <c r="R24" s="51">
        <v>0.76</v>
      </c>
      <c r="S24" s="52">
        <f t="shared" si="2"/>
        <v>114.76</v>
      </c>
      <c r="T24" s="51">
        <v>0</v>
      </c>
      <c r="U24" s="51">
        <v>0.03</v>
      </c>
      <c r="V24" s="52">
        <f t="shared" si="3"/>
        <v>0</v>
      </c>
      <c r="W24" s="51">
        <v>133</v>
      </c>
      <c r="X24" s="51">
        <v>0.56000000000000005</v>
      </c>
      <c r="Y24" s="52">
        <f t="shared" si="4"/>
        <v>74.48</v>
      </c>
      <c r="Z24" s="51">
        <v>937</v>
      </c>
      <c r="AA24" s="51">
        <v>0.33</v>
      </c>
      <c r="AB24" s="52">
        <f t="shared" si="5"/>
        <v>309.21000000000004</v>
      </c>
      <c r="AC24" s="51">
        <v>3238</v>
      </c>
      <c r="AD24" s="51">
        <v>0.11</v>
      </c>
      <c r="AE24" s="52">
        <f t="shared" si="6"/>
        <v>356.18</v>
      </c>
      <c r="AF24" s="51"/>
      <c r="AG24" s="51">
        <v>0.08</v>
      </c>
      <c r="AH24" s="52">
        <f t="shared" si="7"/>
        <v>0</v>
      </c>
      <c r="AI24" s="51"/>
      <c r="AJ24" s="51">
        <v>2.2400000000000002</v>
      </c>
      <c r="AK24" s="52">
        <f t="shared" si="8"/>
        <v>0</v>
      </c>
      <c r="AL24" s="51"/>
      <c r="AM24" s="51">
        <v>8.31</v>
      </c>
      <c r="AN24" s="52">
        <f t="shared" si="9"/>
        <v>0</v>
      </c>
      <c r="AO24" s="51">
        <v>180</v>
      </c>
      <c r="AP24" s="51">
        <v>0.17</v>
      </c>
      <c r="AQ24" s="52">
        <f t="shared" si="10"/>
        <v>30.6</v>
      </c>
      <c r="AR24" s="51"/>
      <c r="AS24" s="51">
        <v>0.106</v>
      </c>
      <c r="AT24" s="52">
        <f t="shared" si="11"/>
        <v>0</v>
      </c>
      <c r="AU24" s="51">
        <v>2</v>
      </c>
      <c r="AV24" s="51">
        <v>3.06</v>
      </c>
      <c r="AW24" s="52">
        <f t="shared" si="12"/>
        <v>6.12</v>
      </c>
      <c r="AX24" s="51">
        <v>13836</v>
      </c>
      <c r="AY24" s="51">
        <v>0.03</v>
      </c>
      <c r="AZ24" s="52">
        <f t="shared" si="13"/>
        <v>415.08</v>
      </c>
      <c r="BA24" s="51"/>
      <c r="BB24" s="51">
        <v>1.76</v>
      </c>
      <c r="BC24" s="52">
        <f t="shared" si="14"/>
        <v>0</v>
      </c>
      <c r="BD24" s="51">
        <v>2319</v>
      </c>
      <c r="BE24" s="51">
        <v>7.0000000000000007E-2</v>
      </c>
      <c r="BF24" s="52">
        <f t="shared" si="15"/>
        <v>162.33000000000001</v>
      </c>
      <c r="BG24" s="51">
        <v>700</v>
      </c>
      <c r="BH24" s="51">
        <v>2.7E-2</v>
      </c>
      <c r="BI24" s="52">
        <f t="shared" si="16"/>
        <v>18.899999999999999</v>
      </c>
      <c r="BJ24" s="51"/>
      <c r="BK24" s="51">
        <v>0.02</v>
      </c>
      <c r="BL24" s="52">
        <f t="shared" si="17"/>
        <v>0</v>
      </c>
      <c r="BM24" s="51"/>
      <c r="BN24" s="51">
        <v>0.05</v>
      </c>
      <c r="BO24" s="52">
        <f t="shared" si="18"/>
        <v>0</v>
      </c>
      <c r="BP24" s="51">
        <v>2099</v>
      </c>
      <c r="BQ24" s="51">
        <v>4.1000000000000002E-2</v>
      </c>
      <c r="BR24" s="52">
        <f t="shared" si="19"/>
        <v>86.058999999999997</v>
      </c>
      <c r="BS24" s="51">
        <v>92</v>
      </c>
      <c r="BT24" s="51">
        <v>0.115</v>
      </c>
      <c r="BU24" s="55">
        <f t="shared" si="20"/>
        <v>10.58</v>
      </c>
      <c r="BV24" s="56">
        <f t="shared" si="24"/>
        <v>46039.588999999993</v>
      </c>
    </row>
    <row r="25" spans="1:74" x14ac:dyDescent="0.25">
      <c r="A25" s="48" t="s">
        <v>379</v>
      </c>
      <c r="B25" s="51">
        <v>778</v>
      </c>
      <c r="C25" s="51">
        <v>2.74</v>
      </c>
      <c r="D25" s="52">
        <f t="shared" si="21"/>
        <v>2131.7200000000003</v>
      </c>
      <c r="E25" s="51">
        <v>8279</v>
      </c>
      <c r="F25" s="51">
        <v>2.57</v>
      </c>
      <c r="G25" s="52">
        <f t="shared" si="0"/>
        <v>21277.03</v>
      </c>
      <c r="H25" s="51">
        <v>14400</v>
      </c>
      <c r="I25" s="51">
        <v>0.09</v>
      </c>
      <c r="J25" s="52">
        <f t="shared" si="22"/>
        <v>1296</v>
      </c>
      <c r="K25" s="51">
        <v>6651</v>
      </c>
      <c r="L25" s="51">
        <v>0.05</v>
      </c>
      <c r="M25" s="52">
        <f t="shared" si="23"/>
        <v>332.55</v>
      </c>
      <c r="N25" s="51">
        <v>2450</v>
      </c>
      <c r="O25" s="51">
        <v>0.43</v>
      </c>
      <c r="P25" s="52">
        <f t="shared" si="1"/>
        <v>1053.5</v>
      </c>
      <c r="Q25" s="51">
        <v>0</v>
      </c>
      <c r="R25" s="51">
        <v>0.76</v>
      </c>
      <c r="S25" s="52">
        <f t="shared" si="2"/>
        <v>0</v>
      </c>
      <c r="T25" s="51">
        <v>0</v>
      </c>
      <c r="U25" s="51">
        <v>0.03</v>
      </c>
      <c r="V25" s="52">
        <f t="shared" si="3"/>
        <v>0</v>
      </c>
      <c r="W25" s="51">
        <v>178</v>
      </c>
      <c r="X25" s="51">
        <v>0.56000000000000005</v>
      </c>
      <c r="Y25" s="52">
        <f t="shared" si="4"/>
        <v>99.68</v>
      </c>
      <c r="Z25" s="51">
        <v>481</v>
      </c>
      <c r="AA25" s="51">
        <v>0.33</v>
      </c>
      <c r="AB25" s="52">
        <f t="shared" si="5"/>
        <v>158.73000000000002</v>
      </c>
      <c r="AC25" s="51">
        <v>1600</v>
      </c>
      <c r="AD25" s="51">
        <v>0.11</v>
      </c>
      <c r="AE25" s="52">
        <f t="shared" si="6"/>
        <v>176</v>
      </c>
      <c r="AF25" s="51"/>
      <c r="AG25" s="51">
        <v>0.08</v>
      </c>
      <c r="AH25" s="52">
        <f t="shared" si="7"/>
        <v>0</v>
      </c>
      <c r="AI25" s="51"/>
      <c r="AJ25" s="51">
        <v>2.2400000000000002</v>
      </c>
      <c r="AK25" s="52">
        <f t="shared" si="8"/>
        <v>0</v>
      </c>
      <c r="AL25" s="51"/>
      <c r="AM25" s="51">
        <v>8.31</v>
      </c>
      <c r="AN25" s="52">
        <f t="shared" si="9"/>
        <v>0</v>
      </c>
      <c r="AO25" s="51">
        <v>659</v>
      </c>
      <c r="AP25" s="51">
        <v>0.17</v>
      </c>
      <c r="AQ25" s="52">
        <f t="shared" si="10"/>
        <v>112.03</v>
      </c>
      <c r="AR25" s="51"/>
      <c r="AS25" s="51">
        <v>0.106</v>
      </c>
      <c r="AT25" s="52">
        <f t="shared" si="11"/>
        <v>0</v>
      </c>
      <c r="AU25" s="51">
        <v>22</v>
      </c>
      <c r="AV25" s="51">
        <v>3.06</v>
      </c>
      <c r="AW25" s="52">
        <f t="shared" si="12"/>
        <v>67.320000000000007</v>
      </c>
      <c r="AX25" s="51">
        <v>13340</v>
      </c>
      <c r="AY25" s="51">
        <v>0.03</v>
      </c>
      <c r="AZ25" s="52">
        <f t="shared" si="13"/>
        <v>400.2</v>
      </c>
      <c r="BA25" s="51"/>
      <c r="BB25" s="51">
        <v>1.76</v>
      </c>
      <c r="BC25" s="52">
        <f t="shared" si="14"/>
        <v>0</v>
      </c>
      <c r="BD25" s="51">
        <v>7901</v>
      </c>
      <c r="BE25" s="51">
        <v>7.0000000000000007E-2</v>
      </c>
      <c r="BF25" s="52">
        <f t="shared" si="15"/>
        <v>553.07000000000005</v>
      </c>
      <c r="BG25" s="51">
        <v>1401</v>
      </c>
      <c r="BH25" s="51">
        <v>2.7E-2</v>
      </c>
      <c r="BI25" s="52">
        <f t="shared" si="16"/>
        <v>37.826999999999998</v>
      </c>
      <c r="BJ25" s="51">
        <v>248</v>
      </c>
      <c r="BK25" s="51">
        <v>0.02</v>
      </c>
      <c r="BL25" s="52">
        <f t="shared" si="17"/>
        <v>4.96</v>
      </c>
      <c r="BM25" s="51"/>
      <c r="BN25" s="51">
        <v>0.05</v>
      </c>
      <c r="BO25" s="52">
        <f t="shared" si="18"/>
        <v>0</v>
      </c>
      <c r="BP25" s="51">
        <v>2090</v>
      </c>
      <c r="BQ25" s="51">
        <v>4.1000000000000002E-2</v>
      </c>
      <c r="BR25" s="52">
        <f t="shared" si="19"/>
        <v>85.69</v>
      </c>
      <c r="BS25" s="51">
        <v>163</v>
      </c>
      <c r="BT25" s="51">
        <v>0.115</v>
      </c>
      <c r="BU25" s="55">
        <f t="shared" si="20"/>
        <v>18.745000000000001</v>
      </c>
      <c r="BV25" s="56">
        <f t="shared" si="24"/>
        <v>27805.052</v>
      </c>
    </row>
    <row r="26" spans="1:74" x14ac:dyDescent="0.25">
      <c r="A26" s="48" t="s">
        <v>380</v>
      </c>
      <c r="B26" s="51">
        <v>1599</v>
      </c>
      <c r="C26" s="51">
        <v>2.74</v>
      </c>
      <c r="D26" s="52">
        <f t="shared" si="21"/>
        <v>4381.26</v>
      </c>
      <c r="E26" s="51">
        <v>11647</v>
      </c>
      <c r="F26" s="51">
        <v>2.57</v>
      </c>
      <c r="G26" s="52">
        <f t="shared" si="0"/>
        <v>29932.789999999997</v>
      </c>
      <c r="H26" s="51">
        <v>8481</v>
      </c>
      <c r="I26" s="51">
        <v>0.09</v>
      </c>
      <c r="J26" s="52">
        <f t="shared" si="22"/>
        <v>763.29</v>
      </c>
      <c r="K26" s="51">
        <v>337</v>
      </c>
      <c r="L26" s="51">
        <v>0.05</v>
      </c>
      <c r="M26" s="52">
        <f t="shared" si="23"/>
        <v>16.850000000000001</v>
      </c>
      <c r="N26" s="51">
        <v>4195</v>
      </c>
      <c r="O26" s="51">
        <v>0.43</v>
      </c>
      <c r="P26" s="52">
        <f t="shared" si="1"/>
        <v>1803.85</v>
      </c>
      <c r="Q26" s="51">
        <v>0</v>
      </c>
      <c r="R26" s="51">
        <v>0.76</v>
      </c>
      <c r="S26" s="52">
        <f t="shared" si="2"/>
        <v>0</v>
      </c>
      <c r="T26" s="51">
        <v>0</v>
      </c>
      <c r="U26" s="51">
        <v>0.03</v>
      </c>
      <c r="V26" s="52">
        <f t="shared" si="3"/>
        <v>0</v>
      </c>
      <c r="W26" s="51">
        <v>164</v>
      </c>
      <c r="X26" s="51">
        <v>0.56000000000000005</v>
      </c>
      <c r="Y26" s="52">
        <f t="shared" si="4"/>
        <v>91.84</v>
      </c>
      <c r="Z26" s="51">
        <v>638</v>
      </c>
      <c r="AA26" s="51">
        <v>0.33</v>
      </c>
      <c r="AB26" s="52">
        <f t="shared" si="5"/>
        <v>210.54000000000002</v>
      </c>
      <c r="AC26" s="51">
        <v>2127</v>
      </c>
      <c r="AD26" s="51">
        <v>0.11</v>
      </c>
      <c r="AE26" s="52">
        <f t="shared" si="6"/>
        <v>233.97</v>
      </c>
      <c r="AF26" s="51"/>
      <c r="AG26" s="51">
        <v>0.08</v>
      </c>
      <c r="AH26" s="52">
        <f t="shared" si="7"/>
        <v>0</v>
      </c>
      <c r="AI26" s="51"/>
      <c r="AJ26" s="51">
        <v>2.2400000000000002</v>
      </c>
      <c r="AK26" s="52">
        <f t="shared" si="8"/>
        <v>0</v>
      </c>
      <c r="AL26" s="51"/>
      <c r="AM26" s="51">
        <v>8.31</v>
      </c>
      <c r="AN26" s="52">
        <f t="shared" si="9"/>
        <v>0</v>
      </c>
      <c r="AO26" s="51">
        <v>790</v>
      </c>
      <c r="AP26" s="51">
        <v>0.17</v>
      </c>
      <c r="AQ26" s="52">
        <f t="shared" si="10"/>
        <v>134.30000000000001</v>
      </c>
      <c r="AR26" s="51"/>
      <c r="AS26" s="51">
        <v>0.106</v>
      </c>
      <c r="AT26" s="52">
        <f t="shared" si="11"/>
        <v>0</v>
      </c>
      <c r="AU26" s="51">
        <v>21</v>
      </c>
      <c r="AV26" s="51">
        <v>3.06</v>
      </c>
      <c r="AW26" s="52">
        <f t="shared" si="12"/>
        <v>64.260000000000005</v>
      </c>
      <c r="AX26" s="51">
        <v>3594</v>
      </c>
      <c r="AY26" s="51">
        <v>0.03</v>
      </c>
      <c r="AZ26" s="52">
        <f t="shared" si="13"/>
        <v>107.82</v>
      </c>
      <c r="BA26" s="51"/>
      <c r="BB26" s="51">
        <v>1.76</v>
      </c>
      <c r="BC26" s="52">
        <f t="shared" si="14"/>
        <v>0</v>
      </c>
      <c r="BD26" s="51">
        <v>16</v>
      </c>
      <c r="BE26" s="51">
        <v>7.0000000000000007E-2</v>
      </c>
      <c r="BF26" s="52">
        <f t="shared" si="15"/>
        <v>1.1200000000000001</v>
      </c>
      <c r="BG26" s="51">
        <v>928</v>
      </c>
      <c r="BH26" s="51">
        <v>2.7E-2</v>
      </c>
      <c r="BI26" s="52">
        <f t="shared" si="16"/>
        <v>25.056000000000001</v>
      </c>
      <c r="BJ26" s="51"/>
      <c r="BK26" s="51">
        <v>0.02</v>
      </c>
      <c r="BL26" s="52">
        <f t="shared" si="17"/>
        <v>0</v>
      </c>
      <c r="BM26" s="51"/>
      <c r="BN26" s="51">
        <v>0.05</v>
      </c>
      <c r="BO26" s="52">
        <f t="shared" si="18"/>
        <v>0</v>
      </c>
      <c r="BP26" s="51">
        <v>5</v>
      </c>
      <c r="BQ26" s="51">
        <v>4.1000000000000002E-2</v>
      </c>
      <c r="BR26" s="52">
        <f t="shared" si="19"/>
        <v>0.20500000000000002</v>
      </c>
      <c r="BS26" s="51">
        <v>250</v>
      </c>
      <c r="BT26" s="51">
        <v>0.115</v>
      </c>
      <c r="BU26" s="55">
        <f t="shared" si="20"/>
        <v>28.75</v>
      </c>
      <c r="BV26" s="56">
        <f t="shared" si="24"/>
        <v>37795.900999999998</v>
      </c>
    </row>
    <row r="27" spans="1:74" x14ac:dyDescent="0.25">
      <c r="A27" s="48" t="s">
        <v>381</v>
      </c>
      <c r="B27" s="51">
        <f>2264+14</f>
        <v>2278</v>
      </c>
      <c r="C27" s="51">
        <v>2.74</v>
      </c>
      <c r="D27" s="52">
        <f t="shared" si="21"/>
        <v>6241.72</v>
      </c>
      <c r="E27" s="51">
        <v>13162</v>
      </c>
      <c r="F27" s="51">
        <v>2.57</v>
      </c>
      <c r="G27" s="52">
        <f t="shared" si="0"/>
        <v>33826.339999999997</v>
      </c>
      <c r="H27" s="51">
        <v>24152</v>
      </c>
      <c r="I27" s="51">
        <v>0.09</v>
      </c>
      <c r="J27" s="52">
        <f t="shared" si="22"/>
        <v>2173.6799999999998</v>
      </c>
      <c r="K27" s="51">
        <v>10965</v>
      </c>
      <c r="L27" s="51">
        <v>0.05</v>
      </c>
      <c r="M27" s="52">
        <f t="shared" si="23"/>
        <v>548.25</v>
      </c>
      <c r="N27" s="51">
        <v>3722</v>
      </c>
      <c r="O27" s="51">
        <v>0.43</v>
      </c>
      <c r="P27" s="52">
        <f t="shared" si="1"/>
        <v>1600.46</v>
      </c>
      <c r="Q27" s="51">
        <v>256</v>
      </c>
      <c r="R27" s="51">
        <v>0.76</v>
      </c>
      <c r="S27" s="52">
        <f t="shared" si="2"/>
        <v>194.56</v>
      </c>
      <c r="T27" s="51">
        <v>2</v>
      </c>
      <c r="U27" s="51">
        <v>0.03</v>
      </c>
      <c r="V27" s="52">
        <f t="shared" si="3"/>
        <v>0.06</v>
      </c>
      <c r="W27" s="51">
        <v>89</v>
      </c>
      <c r="X27" s="51">
        <v>0.56000000000000005</v>
      </c>
      <c r="Y27" s="52">
        <f t="shared" si="4"/>
        <v>49.84</v>
      </c>
      <c r="Z27" s="51">
        <v>911</v>
      </c>
      <c r="AA27" s="51">
        <v>0.33</v>
      </c>
      <c r="AB27" s="52">
        <f t="shared" si="5"/>
        <v>300.63</v>
      </c>
      <c r="AC27" s="51">
        <v>1822</v>
      </c>
      <c r="AD27" s="51">
        <v>0.11</v>
      </c>
      <c r="AE27" s="52">
        <f t="shared" si="6"/>
        <v>200.42</v>
      </c>
      <c r="AF27" s="51">
        <v>0</v>
      </c>
      <c r="AG27" s="51">
        <v>0.08</v>
      </c>
      <c r="AH27" s="52">
        <f t="shared" si="7"/>
        <v>0</v>
      </c>
      <c r="AI27" s="51">
        <v>284</v>
      </c>
      <c r="AJ27" s="51">
        <v>2.2400000000000002</v>
      </c>
      <c r="AK27" s="52">
        <f t="shared" si="8"/>
        <v>636.16000000000008</v>
      </c>
      <c r="AL27" s="51"/>
      <c r="AM27" s="51">
        <v>8.31</v>
      </c>
      <c r="AN27" s="52">
        <f t="shared" si="9"/>
        <v>0</v>
      </c>
      <c r="AO27" s="51">
        <v>133</v>
      </c>
      <c r="AP27" s="51">
        <v>0.17</v>
      </c>
      <c r="AQ27" s="52">
        <f t="shared" si="10"/>
        <v>22.610000000000003</v>
      </c>
      <c r="AR27" s="51"/>
      <c r="AS27" s="51">
        <v>0.106</v>
      </c>
      <c r="AT27" s="52">
        <f t="shared" si="11"/>
        <v>0</v>
      </c>
      <c r="AU27" s="51">
        <v>523</v>
      </c>
      <c r="AV27" s="51">
        <v>3.06</v>
      </c>
      <c r="AW27" s="52">
        <f t="shared" si="12"/>
        <v>1600.38</v>
      </c>
      <c r="AX27" s="51">
        <v>483</v>
      </c>
      <c r="AY27" s="51">
        <v>0.03</v>
      </c>
      <c r="AZ27" s="52">
        <f t="shared" si="13"/>
        <v>14.49</v>
      </c>
      <c r="BA27" s="51">
        <v>30</v>
      </c>
      <c r="BB27" s="51">
        <v>1.76</v>
      </c>
      <c r="BC27" s="52">
        <f t="shared" si="14"/>
        <v>52.8</v>
      </c>
      <c r="BD27" s="51">
        <v>28</v>
      </c>
      <c r="BE27" s="51">
        <v>7.0000000000000007E-2</v>
      </c>
      <c r="BF27" s="52">
        <f t="shared" si="15"/>
        <v>1.9600000000000002</v>
      </c>
      <c r="BG27" s="51">
        <v>0</v>
      </c>
      <c r="BH27" s="51">
        <v>2.7E-2</v>
      </c>
      <c r="BI27" s="52">
        <f t="shared" si="16"/>
        <v>0</v>
      </c>
      <c r="BJ27" s="51">
        <v>1</v>
      </c>
      <c r="BK27" s="51">
        <v>0.02</v>
      </c>
      <c r="BL27" s="52">
        <f t="shared" si="17"/>
        <v>0.02</v>
      </c>
      <c r="BM27" s="51">
        <v>0</v>
      </c>
      <c r="BN27" s="51">
        <v>0.05</v>
      </c>
      <c r="BO27" s="52">
        <f t="shared" si="18"/>
        <v>0</v>
      </c>
      <c r="BP27" s="51">
        <v>3545</v>
      </c>
      <c r="BQ27" s="51">
        <v>4.1000000000000002E-2</v>
      </c>
      <c r="BR27" s="52">
        <f t="shared" si="19"/>
        <v>145.345</v>
      </c>
      <c r="BS27" s="51"/>
      <c r="BT27" s="51">
        <v>0.115</v>
      </c>
      <c r="BU27" s="55">
        <f t="shared" si="20"/>
        <v>0</v>
      </c>
      <c r="BV27" s="56">
        <f t="shared" si="24"/>
        <v>47609.724999999999</v>
      </c>
    </row>
    <row r="28" spans="1:74" s="49" customFormat="1" x14ac:dyDescent="0.25">
      <c r="A28" s="50"/>
      <c r="B28" s="52"/>
      <c r="C28" s="52"/>
      <c r="D28" s="52">
        <f>SUM(D2:D27)</f>
        <v>3179424.7600000016</v>
      </c>
      <c r="E28" s="52"/>
      <c r="F28" s="52"/>
      <c r="G28" s="52">
        <f>SUM(G2:G27)</f>
        <v>1174924.33</v>
      </c>
      <c r="H28" s="52"/>
      <c r="I28" s="52"/>
      <c r="J28" s="52">
        <f>SUM(J2:J27)</f>
        <v>262433.97000000009</v>
      </c>
      <c r="K28" s="52"/>
      <c r="L28" s="52"/>
      <c r="M28" s="52">
        <f>SUM(M2:M27)</f>
        <v>40710.400000000009</v>
      </c>
      <c r="N28" s="52"/>
      <c r="O28" s="52"/>
      <c r="P28" s="52">
        <f>SUM(P2:P27)</f>
        <v>184926.65999999997</v>
      </c>
      <c r="Q28" s="52"/>
      <c r="R28" s="52"/>
      <c r="S28" s="52">
        <f>SUM(S2:S27)</f>
        <v>5900.6399999999994</v>
      </c>
      <c r="T28" s="52"/>
      <c r="U28" s="52"/>
      <c r="V28" s="52">
        <f>SUM(V2:V27)</f>
        <v>799.52999999999986</v>
      </c>
      <c r="W28" s="52"/>
      <c r="X28" s="52"/>
      <c r="Y28" s="52">
        <f>SUM(Y2:Y27)</f>
        <v>78388.799999999974</v>
      </c>
      <c r="Z28" s="52"/>
      <c r="AA28" s="52"/>
      <c r="AB28" s="52">
        <f>SUM(AB2:AB27)</f>
        <v>12243.000000000002</v>
      </c>
      <c r="AC28" s="52"/>
      <c r="AD28" s="52"/>
      <c r="AE28" s="52">
        <f>SUM(AE2:AE27)</f>
        <v>18901.96</v>
      </c>
      <c r="AF28" s="52"/>
      <c r="AG28" s="52"/>
      <c r="AH28" s="52">
        <f>SUM(AH2:AH27)</f>
        <v>594.4</v>
      </c>
      <c r="AI28" s="52"/>
      <c r="AJ28" s="52"/>
      <c r="AK28" s="52">
        <f>SUM(AK2:AK27)</f>
        <v>8106.56</v>
      </c>
      <c r="AL28" s="52"/>
      <c r="AM28" s="52"/>
      <c r="AN28" s="52">
        <f>SUM(AN2:AN27)</f>
        <v>0</v>
      </c>
      <c r="AO28" s="52"/>
      <c r="AP28" s="52"/>
      <c r="AQ28" s="52">
        <f>SUM(AQ2:AQ27)</f>
        <v>32059.11</v>
      </c>
      <c r="AR28" s="52"/>
      <c r="AS28" s="52"/>
      <c r="AT28" s="52">
        <f>SUM(AT2:AT27)</f>
        <v>0</v>
      </c>
      <c r="AU28" s="52"/>
      <c r="AV28" s="52"/>
      <c r="AW28" s="52">
        <f>SUM(AW2:AW27)</f>
        <v>42362.639999999992</v>
      </c>
      <c r="AX28" s="52"/>
      <c r="AY28" s="52"/>
      <c r="AZ28" s="52">
        <f>SUM(AZ2:AZ27)</f>
        <v>6343.2</v>
      </c>
      <c r="BA28" s="52"/>
      <c r="BB28" s="52"/>
      <c r="BC28" s="52">
        <f>SUM(BC2:BC27)</f>
        <v>90553.76</v>
      </c>
      <c r="BD28" s="52"/>
      <c r="BE28" s="52"/>
      <c r="BF28" s="52">
        <f>SUM(BF2:BF27)</f>
        <v>12220.320000000002</v>
      </c>
      <c r="BG28" s="52"/>
      <c r="BH28" s="52"/>
      <c r="BI28" s="52">
        <f>SUM(BI2:BI27)</f>
        <v>1410.0047999999997</v>
      </c>
      <c r="BJ28" s="52"/>
      <c r="BK28" s="52"/>
      <c r="BL28" s="52">
        <f>SUM(BL2:BL27)</f>
        <v>323.32</v>
      </c>
      <c r="BM28" s="52"/>
      <c r="BN28" s="52"/>
      <c r="BO28" s="52">
        <f>SUM(BO2:BO27)</f>
        <v>0</v>
      </c>
      <c r="BP28" s="52"/>
      <c r="BQ28" s="52"/>
      <c r="BR28" s="52">
        <f>SUM(BR2:BR27)</f>
        <v>10523.577420000001</v>
      </c>
      <c r="BS28" s="52"/>
      <c r="BT28" s="52"/>
      <c r="BU28" s="55">
        <f>SUM(BU2:BU27)</f>
        <v>9301.5910000000003</v>
      </c>
      <c r="BV28" s="56">
        <f t="shared" si="24"/>
        <v>5172452.5332200015</v>
      </c>
    </row>
    <row r="29" spans="1:74" x14ac:dyDescent="0.25">
      <c r="A29" s="48"/>
      <c r="B29" s="51"/>
      <c r="C29" s="51"/>
      <c r="D29" s="52"/>
      <c r="E29" s="51"/>
      <c r="F29" s="51"/>
      <c r="G29" s="52"/>
      <c r="H29" s="51"/>
      <c r="I29" s="51"/>
      <c r="J29" s="52"/>
      <c r="K29" s="51"/>
      <c r="L29" s="51"/>
      <c r="M29" s="52"/>
      <c r="N29" s="51"/>
      <c r="O29" s="51"/>
      <c r="P29" s="52"/>
      <c r="Q29" s="51"/>
      <c r="R29" s="51"/>
      <c r="S29" s="52"/>
      <c r="T29" s="51"/>
      <c r="U29" s="51"/>
      <c r="V29" s="52">
        <f t="shared" si="3"/>
        <v>0</v>
      </c>
      <c r="W29" s="51"/>
      <c r="X29" s="51"/>
      <c r="Y29" s="52">
        <f t="shared" si="4"/>
        <v>0</v>
      </c>
      <c r="Z29" s="51"/>
      <c r="AA29" s="51"/>
      <c r="AB29" s="52">
        <f t="shared" si="5"/>
        <v>0</v>
      </c>
      <c r="AC29" s="51"/>
      <c r="AD29" s="51"/>
      <c r="AE29" s="52">
        <f t="shared" si="6"/>
        <v>0</v>
      </c>
      <c r="AF29" s="51"/>
      <c r="AG29" s="51"/>
      <c r="AH29" s="52">
        <f t="shared" si="7"/>
        <v>0</v>
      </c>
      <c r="AI29" s="51"/>
      <c r="AJ29" s="51"/>
      <c r="AK29" s="52">
        <f t="shared" si="8"/>
        <v>0</v>
      </c>
      <c r="AL29" s="51"/>
      <c r="AM29" s="51"/>
      <c r="AN29" s="52">
        <f t="shared" si="9"/>
        <v>0</v>
      </c>
      <c r="AO29" s="51"/>
      <c r="AP29" s="51"/>
      <c r="AQ29" s="52">
        <f t="shared" si="10"/>
        <v>0</v>
      </c>
      <c r="AR29" s="51"/>
      <c r="AS29" s="51"/>
      <c r="AT29" s="52">
        <f t="shared" si="11"/>
        <v>0</v>
      </c>
      <c r="AU29" s="51"/>
      <c r="AV29" s="51"/>
      <c r="AW29" s="52">
        <f t="shared" si="12"/>
        <v>0</v>
      </c>
      <c r="AX29" s="51"/>
      <c r="AY29" s="51"/>
      <c r="AZ29" s="52">
        <f t="shared" si="13"/>
        <v>0</v>
      </c>
      <c r="BA29" s="51"/>
      <c r="BB29" s="51"/>
      <c r="BC29" s="52">
        <f t="shared" si="14"/>
        <v>0</v>
      </c>
      <c r="BD29" s="51"/>
      <c r="BE29" s="51"/>
      <c r="BF29" s="52">
        <f t="shared" si="15"/>
        <v>0</v>
      </c>
      <c r="BG29" s="51"/>
      <c r="BH29" s="51"/>
      <c r="BI29" s="52">
        <f t="shared" si="16"/>
        <v>0</v>
      </c>
      <c r="BJ29" s="51"/>
      <c r="BK29" s="51"/>
      <c r="BL29" s="52">
        <f t="shared" si="17"/>
        <v>0</v>
      </c>
      <c r="BM29" s="51"/>
      <c r="BN29" s="51"/>
      <c r="BO29" s="52">
        <f t="shared" si="18"/>
        <v>0</v>
      </c>
      <c r="BP29" s="51"/>
      <c r="BQ29" s="51"/>
      <c r="BR29" s="52">
        <f t="shared" si="19"/>
        <v>0</v>
      </c>
      <c r="BS29" s="51"/>
      <c r="BT29" s="51"/>
      <c r="BU29" s="55">
        <f t="shared" si="20"/>
        <v>0</v>
      </c>
    </row>
    <row r="30" spans="1:74" x14ac:dyDescent="0.25">
      <c r="A30" s="48"/>
      <c r="B30" s="51"/>
      <c r="C30" s="51"/>
      <c r="D30" s="52"/>
      <c r="E30" s="51"/>
      <c r="F30" s="51"/>
      <c r="G30" s="52"/>
      <c r="H30" s="51"/>
      <c r="I30" s="51"/>
      <c r="J30" s="52"/>
      <c r="K30" s="51"/>
      <c r="L30" s="51"/>
      <c r="M30" s="52"/>
      <c r="N30" s="51"/>
      <c r="O30" s="51"/>
      <c r="P30" s="52"/>
      <c r="Q30" s="51"/>
      <c r="R30" s="51"/>
      <c r="S30" s="52"/>
      <c r="T30" s="51"/>
      <c r="U30" s="51"/>
      <c r="V30" s="52">
        <f t="shared" si="3"/>
        <v>0</v>
      </c>
      <c r="W30" s="51"/>
      <c r="X30" s="51"/>
      <c r="Y30" s="52">
        <f t="shared" si="4"/>
        <v>0</v>
      </c>
      <c r="Z30" s="51"/>
      <c r="AA30" s="51"/>
      <c r="AB30" s="52">
        <f t="shared" si="5"/>
        <v>0</v>
      </c>
      <c r="AC30" s="51"/>
      <c r="AD30" s="51"/>
      <c r="AE30" s="52">
        <f t="shared" si="6"/>
        <v>0</v>
      </c>
      <c r="AF30" s="51"/>
      <c r="AG30" s="51"/>
      <c r="AH30" s="52">
        <f t="shared" si="7"/>
        <v>0</v>
      </c>
      <c r="AI30" s="51"/>
      <c r="AJ30" s="51"/>
      <c r="AK30" s="52">
        <f t="shared" si="8"/>
        <v>0</v>
      </c>
      <c r="AL30" s="51"/>
      <c r="AM30" s="51"/>
      <c r="AN30" s="52">
        <f t="shared" si="9"/>
        <v>0</v>
      </c>
      <c r="AO30" s="51"/>
      <c r="AP30" s="51"/>
      <c r="AQ30" s="52">
        <f t="shared" si="10"/>
        <v>0</v>
      </c>
      <c r="AR30" s="51"/>
      <c r="AS30" s="51"/>
      <c r="AT30" s="52">
        <f t="shared" si="11"/>
        <v>0</v>
      </c>
      <c r="AU30" s="51"/>
      <c r="AV30" s="51"/>
      <c r="AW30" s="52">
        <f t="shared" si="12"/>
        <v>0</v>
      </c>
      <c r="AX30" s="51"/>
      <c r="AY30" s="51"/>
      <c r="AZ30" s="52">
        <f t="shared" si="13"/>
        <v>0</v>
      </c>
      <c r="BA30" s="51"/>
      <c r="BB30" s="51"/>
      <c r="BC30" s="52">
        <f t="shared" si="14"/>
        <v>0</v>
      </c>
      <c r="BD30" s="51"/>
      <c r="BE30" s="51"/>
      <c r="BF30" s="52">
        <f t="shared" si="15"/>
        <v>0</v>
      </c>
      <c r="BG30" s="51"/>
      <c r="BH30" s="51"/>
      <c r="BI30" s="52">
        <f t="shared" si="16"/>
        <v>0</v>
      </c>
      <c r="BJ30" s="51"/>
      <c r="BK30" s="51"/>
      <c r="BL30" s="52">
        <f t="shared" si="17"/>
        <v>0</v>
      </c>
      <c r="BM30" s="51"/>
      <c r="BN30" s="51"/>
      <c r="BO30" s="52">
        <f t="shared" si="18"/>
        <v>0</v>
      </c>
      <c r="BP30" s="51"/>
      <c r="BQ30" s="51"/>
      <c r="BR30" s="52">
        <f t="shared" si="19"/>
        <v>0</v>
      </c>
      <c r="BS30" s="51"/>
      <c r="BT30" s="51"/>
      <c r="BU30" s="55">
        <f t="shared" si="20"/>
        <v>0</v>
      </c>
    </row>
    <row r="31" spans="1:74" x14ac:dyDescent="0.25">
      <c r="A31" s="48"/>
      <c r="B31" s="51"/>
      <c r="C31" s="51"/>
      <c r="D31" s="52"/>
      <c r="E31" s="51"/>
      <c r="F31" s="51"/>
      <c r="G31" s="52"/>
      <c r="H31" s="51"/>
      <c r="I31" s="51"/>
      <c r="J31" s="52"/>
      <c r="K31" s="51"/>
      <c r="L31" s="51"/>
      <c r="M31" s="52"/>
      <c r="N31" s="51"/>
      <c r="O31" s="51"/>
      <c r="P31" s="52"/>
      <c r="Q31" s="51"/>
      <c r="R31" s="51"/>
      <c r="S31" s="52"/>
      <c r="T31" s="51"/>
      <c r="U31" s="51"/>
      <c r="V31" s="52"/>
      <c r="W31" s="51"/>
      <c r="X31" s="51"/>
      <c r="Y31" s="52">
        <f t="shared" si="4"/>
        <v>0</v>
      </c>
      <c r="Z31" s="51"/>
      <c r="AA31" s="51"/>
      <c r="AB31" s="52">
        <f t="shared" si="5"/>
        <v>0</v>
      </c>
      <c r="AC31" s="51"/>
      <c r="AD31" s="51"/>
      <c r="AE31" s="52">
        <f t="shared" si="6"/>
        <v>0</v>
      </c>
      <c r="AF31" s="51"/>
      <c r="AG31" s="51"/>
      <c r="AH31" s="52">
        <f t="shared" si="7"/>
        <v>0</v>
      </c>
      <c r="AI31" s="51"/>
      <c r="AJ31" s="51"/>
      <c r="AK31" s="52">
        <f t="shared" si="8"/>
        <v>0</v>
      </c>
      <c r="AL31" s="51"/>
      <c r="AM31" s="51"/>
      <c r="AN31" s="52">
        <f t="shared" si="9"/>
        <v>0</v>
      </c>
      <c r="AO31" s="51"/>
      <c r="AP31" s="51"/>
      <c r="AQ31" s="52">
        <f t="shared" si="10"/>
        <v>0</v>
      </c>
      <c r="AR31" s="51"/>
      <c r="AS31" s="51"/>
      <c r="AT31" s="52">
        <f t="shared" si="11"/>
        <v>0</v>
      </c>
      <c r="AU31" s="51"/>
      <c r="AV31" s="51"/>
      <c r="AW31" s="52">
        <f t="shared" si="12"/>
        <v>0</v>
      </c>
      <c r="AX31" s="51"/>
      <c r="AY31" s="51"/>
      <c r="AZ31" s="52">
        <f t="shared" si="13"/>
        <v>0</v>
      </c>
      <c r="BA31" s="51"/>
      <c r="BB31" s="51"/>
      <c r="BC31" s="52">
        <f t="shared" si="14"/>
        <v>0</v>
      </c>
      <c r="BD31" s="51"/>
      <c r="BE31" s="51"/>
      <c r="BF31" s="52">
        <f t="shared" si="15"/>
        <v>0</v>
      </c>
      <c r="BG31" s="51"/>
      <c r="BH31" s="51"/>
      <c r="BI31" s="52">
        <f t="shared" si="16"/>
        <v>0</v>
      </c>
      <c r="BJ31" s="51"/>
      <c r="BK31" s="51"/>
      <c r="BL31" s="52">
        <f t="shared" si="17"/>
        <v>0</v>
      </c>
      <c r="BM31" s="51"/>
      <c r="BN31" s="51"/>
      <c r="BO31" s="52">
        <f t="shared" si="18"/>
        <v>0</v>
      </c>
      <c r="BP31" s="51"/>
      <c r="BQ31" s="51"/>
      <c r="BR31" s="52">
        <f t="shared" si="19"/>
        <v>0</v>
      </c>
      <c r="BS31" s="51"/>
      <c r="BT31" s="51"/>
      <c r="BU31" s="55">
        <f t="shared" si="20"/>
        <v>0</v>
      </c>
    </row>
    <row r="32" spans="1:74" x14ac:dyDescent="0.25">
      <c r="A32" s="48"/>
      <c r="B32" s="51"/>
      <c r="C32" s="51"/>
      <c r="D32" s="52"/>
      <c r="E32" s="51"/>
      <c r="F32" s="51"/>
      <c r="G32" s="52"/>
      <c r="H32" s="51"/>
      <c r="I32" s="51"/>
      <c r="J32" s="52"/>
      <c r="K32" s="51"/>
      <c r="L32" s="51"/>
      <c r="M32" s="52"/>
      <c r="N32" s="51"/>
      <c r="O32" s="51"/>
      <c r="P32" s="52"/>
      <c r="Q32" s="51"/>
      <c r="R32" s="51"/>
      <c r="S32" s="52"/>
      <c r="T32" s="51"/>
      <c r="U32" s="51"/>
      <c r="V32" s="52"/>
      <c r="W32" s="51"/>
      <c r="X32" s="51"/>
      <c r="Y32" s="52">
        <f t="shared" si="4"/>
        <v>0</v>
      </c>
      <c r="Z32" s="51"/>
      <c r="AA32" s="51"/>
      <c r="AB32" s="52">
        <f t="shared" si="5"/>
        <v>0</v>
      </c>
      <c r="AC32" s="51"/>
      <c r="AD32" s="51"/>
      <c r="AE32" s="52">
        <f t="shared" si="6"/>
        <v>0</v>
      </c>
      <c r="AF32" s="51"/>
      <c r="AG32" s="51"/>
      <c r="AH32" s="52">
        <f t="shared" si="7"/>
        <v>0</v>
      </c>
      <c r="AI32" s="51"/>
      <c r="AJ32" s="51"/>
      <c r="AK32" s="52">
        <f t="shared" si="8"/>
        <v>0</v>
      </c>
      <c r="AL32" s="51"/>
      <c r="AM32" s="51"/>
      <c r="AN32" s="52">
        <f t="shared" si="9"/>
        <v>0</v>
      </c>
      <c r="AO32" s="51"/>
      <c r="AP32" s="51"/>
      <c r="AQ32" s="52">
        <f t="shared" si="10"/>
        <v>0</v>
      </c>
      <c r="AR32" s="51"/>
      <c r="AS32" s="51"/>
      <c r="AT32" s="52">
        <f t="shared" si="11"/>
        <v>0</v>
      </c>
      <c r="AU32" s="51"/>
      <c r="AV32" s="51"/>
      <c r="AW32" s="52">
        <f t="shared" si="12"/>
        <v>0</v>
      </c>
      <c r="AX32" s="51"/>
      <c r="AY32" s="51"/>
      <c r="AZ32" s="52">
        <f t="shared" si="13"/>
        <v>0</v>
      </c>
      <c r="BA32" s="51"/>
      <c r="BB32" s="51"/>
      <c r="BC32" s="52">
        <f t="shared" si="14"/>
        <v>0</v>
      </c>
      <c r="BD32" s="51"/>
      <c r="BE32" s="51"/>
      <c r="BF32" s="52">
        <f t="shared" si="15"/>
        <v>0</v>
      </c>
      <c r="BG32" s="51"/>
      <c r="BH32" s="51"/>
      <c r="BI32" s="52">
        <f t="shared" si="16"/>
        <v>0</v>
      </c>
      <c r="BJ32" s="51"/>
      <c r="BK32" s="51"/>
      <c r="BL32" s="52">
        <f t="shared" si="17"/>
        <v>0</v>
      </c>
      <c r="BM32" s="51"/>
      <c r="BN32" s="51"/>
      <c r="BO32" s="52">
        <f t="shared" si="18"/>
        <v>0</v>
      </c>
      <c r="BP32" s="51"/>
      <c r="BQ32" s="51"/>
      <c r="BR32" s="52">
        <f t="shared" si="19"/>
        <v>0</v>
      </c>
      <c r="BS32" s="51"/>
      <c r="BT32" s="51"/>
      <c r="BU32" s="55">
        <f t="shared" si="20"/>
        <v>0</v>
      </c>
    </row>
    <row r="33" spans="1:73" x14ac:dyDescent="0.25">
      <c r="A33" s="48"/>
      <c r="B33" s="51"/>
      <c r="C33" s="51"/>
      <c r="D33" s="52"/>
      <c r="E33" s="51"/>
      <c r="F33" s="51"/>
      <c r="G33" s="52"/>
      <c r="H33" s="51"/>
      <c r="I33" s="51"/>
      <c r="J33" s="52"/>
      <c r="K33" s="51"/>
      <c r="L33" s="51"/>
      <c r="M33" s="52"/>
      <c r="N33" s="51"/>
      <c r="O33" s="51"/>
      <c r="P33" s="52"/>
      <c r="Q33" s="51"/>
      <c r="R33" s="51"/>
      <c r="S33" s="52"/>
      <c r="T33" s="51"/>
      <c r="U33" s="51"/>
      <c r="V33" s="52"/>
      <c r="W33" s="51"/>
      <c r="X33" s="51"/>
      <c r="Y33" s="52"/>
      <c r="Z33" s="51"/>
      <c r="AA33" s="51"/>
      <c r="AB33" s="52"/>
      <c r="AC33" s="51"/>
      <c r="AD33" s="51"/>
      <c r="AE33" s="52">
        <f t="shared" si="6"/>
        <v>0</v>
      </c>
      <c r="AF33" s="51"/>
      <c r="AG33" s="51"/>
      <c r="AH33" s="52">
        <f t="shared" si="7"/>
        <v>0</v>
      </c>
      <c r="AI33" s="51"/>
      <c r="AJ33" s="51"/>
      <c r="AK33" s="52">
        <f t="shared" si="8"/>
        <v>0</v>
      </c>
      <c r="AL33" s="51"/>
      <c r="AM33" s="51"/>
      <c r="AN33" s="52">
        <f t="shared" si="9"/>
        <v>0</v>
      </c>
      <c r="AO33" s="51"/>
      <c r="AP33" s="51"/>
      <c r="AQ33" s="52">
        <f t="shared" si="10"/>
        <v>0</v>
      </c>
      <c r="AR33" s="51"/>
      <c r="AS33" s="51"/>
      <c r="AT33" s="52">
        <f t="shared" si="11"/>
        <v>0</v>
      </c>
      <c r="AU33" s="51"/>
      <c r="AV33" s="51"/>
      <c r="AW33" s="52">
        <f t="shared" si="12"/>
        <v>0</v>
      </c>
      <c r="AX33" s="51"/>
      <c r="AY33" s="51"/>
      <c r="AZ33" s="52">
        <f t="shared" si="13"/>
        <v>0</v>
      </c>
      <c r="BA33" s="51"/>
      <c r="BB33" s="51"/>
      <c r="BC33" s="52">
        <f t="shared" si="14"/>
        <v>0</v>
      </c>
      <c r="BD33" s="51"/>
      <c r="BE33" s="51"/>
      <c r="BF33" s="52">
        <f t="shared" si="15"/>
        <v>0</v>
      </c>
      <c r="BG33" s="51"/>
      <c r="BH33" s="51"/>
      <c r="BI33" s="52">
        <f t="shared" si="16"/>
        <v>0</v>
      </c>
      <c r="BJ33" s="51"/>
      <c r="BK33" s="51"/>
      <c r="BL33" s="52">
        <f t="shared" si="17"/>
        <v>0</v>
      </c>
      <c r="BM33" s="51"/>
      <c r="BN33" s="51"/>
      <c r="BO33" s="52">
        <f t="shared" si="18"/>
        <v>0</v>
      </c>
      <c r="BP33" s="51"/>
      <c r="BQ33" s="51"/>
      <c r="BR33" s="52">
        <f t="shared" si="19"/>
        <v>0</v>
      </c>
      <c r="BS33" s="51"/>
      <c r="BT33" s="51"/>
      <c r="BU33" s="55">
        <f t="shared" si="20"/>
        <v>0</v>
      </c>
    </row>
    <row r="34" spans="1:73" x14ac:dyDescent="0.25">
      <c r="A34" s="48"/>
      <c r="B34" s="51"/>
      <c r="C34" s="51"/>
      <c r="D34" s="52"/>
      <c r="E34" s="51"/>
      <c r="F34" s="51"/>
      <c r="G34" s="52"/>
      <c r="H34" s="51"/>
      <c r="I34" s="51"/>
      <c r="J34" s="52"/>
      <c r="K34" s="51"/>
      <c r="L34" s="51"/>
      <c r="M34" s="52"/>
      <c r="N34" s="51"/>
      <c r="O34" s="51"/>
      <c r="P34" s="52"/>
      <c r="Q34" s="51"/>
      <c r="R34" s="51"/>
      <c r="S34" s="52"/>
      <c r="T34" s="51"/>
      <c r="U34" s="51"/>
      <c r="V34" s="52"/>
      <c r="W34" s="51"/>
      <c r="X34" s="51"/>
      <c r="Y34" s="52"/>
      <c r="Z34" s="51"/>
      <c r="AA34" s="51"/>
      <c r="AB34" s="52"/>
      <c r="AC34" s="51"/>
      <c r="AD34" s="51"/>
      <c r="AE34" s="52"/>
      <c r="AF34" s="51"/>
      <c r="AG34" s="51"/>
      <c r="AH34" s="52">
        <f t="shared" si="7"/>
        <v>0</v>
      </c>
      <c r="AI34" s="51"/>
      <c r="AJ34" s="51"/>
      <c r="AK34" s="52">
        <f t="shared" si="8"/>
        <v>0</v>
      </c>
      <c r="AL34" s="51"/>
      <c r="AM34" s="51"/>
      <c r="AN34" s="52">
        <f t="shared" si="9"/>
        <v>0</v>
      </c>
      <c r="AO34" s="51"/>
      <c r="AP34" s="51"/>
      <c r="AQ34" s="52">
        <f t="shared" si="10"/>
        <v>0</v>
      </c>
      <c r="AR34" s="51"/>
      <c r="AS34" s="51"/>
      <c r="AT34" s="52">
        <f t="shared" si="11"/>
        <v>0</v>
      </c>
      <c r="AU34" s="51"/>
      <c r="AV34" s="51"/>
      <c r="AW34" s="52">
        <f t="shared" si="12"/>
        <v>0</v>
      </c>
      <c r="AX34" s="51"/>
      <c r="AY34" s="51"/>
      <c r="AZ34" s="52">
        <f t="shared" si="13"/>
        <v>0</v>
      </c>
      <c r="BA34" s="51"/>
      <c r="BB34" s="51"/>
      <c r="BC34" s="52">
        <f t="shared" si="14"/>
        <v>0</v>
      </c>
      <c r="BD34" s="51"/>
      <c r="BE34" s="51"/>
      <c r="BF34" s="52">
        <f t="shared" si="15"/>
        <v>0</v>
      </c>
      <c r="BG34" s="51"/>
      <c r="BH34" s="51"/>
      <c r="BI34" s="52">
        <f t="shared" si="16"/>
        <v>0</v>
      </c>
      <c r="BJ34" s="51"/>
      <c r="BK34" s="51"/>
      <c r="BL34" s="52">
        <f t="shared" si="17"/>
        <v>0</v>
      </c>
      <c r="BM34" s="51"/>
      <c r="BN34" s="51"/>
      <c r="BO34" s="52">
        <f t="shared" si="18"/>
        <v>0</v>
      </c>
      <c r="BP34" s="51"/>
      <c r="BQ34" s="51"/>
      <c r="BR34" s="52">
        <f t="shared" si="19"/>
        <v>0</v>
      </c>
      <c r="BS34" s="51"/>
      <c r="BT34" s="51"/>
      <c r="BU34" s="55">
        <f t="shared" si="20"/>
        <v>0</v>
      </c>
    </row>
    <row r="35" spans="1:73" x14ac:dyDescent="0.25">
      <c r="A35" s="48"/>
      <c r="B35" s="51"/>
      <c r="C35" s="51"/>
      <c r="D35" s="52"/>
      <c r="E35" s="51"/>
      <c r="F35" s="51"/>
      <c r="G35" s="52"/>
      <c r="H35" s="51"/>
      <c r="I35" s="51"/>
      <c r="J35" s="52"/>
      <c r="K35" s="51"/>
      <c r="L35" s="51"/>
      <c r="M35" s="52"/>
      <c r="N35" s="51"/>
      <c r="O35" s="51"/>
      <c r="P35" s="52"/>
      <c r="Q35" s="51"/>
      <c r="R35" s="51"/>
      <c r="S35" s="52"/>
      <c r="T35" s="51"/>
      <c r="U35" s="51"/>
      <c r="V35" s="52"/>
      <c r="W35" s="51"/>
      <c r="X35" s="51"/>
      <c r="Y35" s="52"/>
      <c r="Z35" s="51"/>
      <c r="AA35" s="51"/>
      <c r="AB35" s="52"/>
      <c r="AC35" s="51"/>
      <c r="AD35" s="51"/>
      <c r="AE35" s="52"/>
      <c r="AF35" s="51"/>
      <c r="AG35" s="51"/>
      <c r="AH35" s="52"/>
      <c r="AI35" s="51"/>
      <c r="AJ35" s="51"/>
      <c r="AK35" s="52">
        <f t="shared" si="8"/>
        <v>0</v>
      </c>
      <c r="AL35" s="51"/>
      <c r="AM35" s="51"/>
      <c r="AN35" s="52">
        <f t="shared" si="9"/>
        <v>0</v>
      </c>
      <c r="AO35" s="51"/>
      <c r="AP35" s="51"/>
      <c r="AQ35" s="52">
        <f t="shared" si="10"/>
        <v>0</v>
      </c>
      <c r="AR35" s="51"/>
      <c r="AS35" s="51"/>
      <c r="AT35" s="52">
        <f t="shared" si="11"/>
        <v>0</v>
      </c>
      <c r="AU35" s="51"/>
      <c r="AV35" s="51"/>
      <c r="AW35" s="52">
        <f t="shared" si="12"/>
        <v>0</v>
      </c>
      <c r="AX35" s="51"/>
      <c r="AY35" s="51"/>
      <c r="AZ35" s="52">
        <f t="shared" si="13"/>
        <v>0</v>
      </c>
      <c r="BA35" s="51"/>
      <c r="BB35" s="51"/>
      <c r="BC35" s="52">
        <f t="shared" si="14"/>
        <v>0</v>
      </c>
      <c r="BD35" s="51"/>
      <c r="BE35" s="51"/>
      <c r="BF35" s="52">
        <f t="shared" si="15"/>
        <v>0</v>
      </c>
      <c r="BG35" s="51"/>
      <c r="BH35" s="51"/>
      <c r="BI35" s="52">
        <f t="shared" si="16"/>
        <v>0</v>
      </c>
      <c r="BJ35" s="51"/>
      <c r="BK35" s="51"/>
      <c r="BL35" s="52">
        <f t="shared" si="17"/>
        <v>0</v>
      </c>
      <c r="BM35" s="51"/>
      <c r="BN35" s="51"/>
      <c r="BO35" s="52">
        <f t="shared" si="18"/>
        <v>0</v>
      </c>
      <c r="BP35" s="51"/>
      <c r="BQ35" s="51"/>
      <c r="BR35" s="52">
        <f t="shared" si="19"/>
        <v>0</v>
      </c>
      <c r="BS35" s="51"/>
      <c r="BT35" s="51"/>
      <c r="BU35" s="55">
        <f t="shared" si="20"/>
        <v>0</v>
      </c>
    </row>
    <row r="36" spans="1:73" x14ac:dyDescent="0.25">
      <c r="A36" s="48"/>
      <c r="B36" s="51"/>
      <c r="C36" s="51"/>
      <c r="D36" s="52"/>
      <c r="E36" s="51"/>
      <c r="F36" s="51"/>
      <c r="G36" s="52"/>
      <c r="H36" s="51"/>
      <c r="I36" s="51"/>
      <c r="J36" s="52"/>
      <c r="K36" s="51"/>
      <c r="L36" s="51"/>
      <c r="M36" s="52"/>
      <c r="N36" s="51"/>
      <c r="O36" s="51"/>
      <c r="P36" s="52"/>
      <c r="Q36" s="51"/>
      <c r="R36" s="51"/>
      <c r="S36" s="52"/>
      <c r="T36" s="51"/>
      <c r="U36" s="51"/>
      <c r="V36" s="52"/>
      <c r="W36" s="51"/>
      <c r="X36" s="51"/>
      <c r="Y36" s="52"/>
      <c r="Z36" s="51"/>
      <c r="AA36" s="51"/>
      <c r="AB36" s="52"/>
      <c r="AC36" s="51"/>
      <c r="AD36" s="51"/>
      <c r="AE36" s="52"/>
      <c r="AF36" s="51"/>
      <c r="AG36" s="51"/>
      <c r="AH36" s="52"/>
      <c r="AI36" s="51"/>
      <c r="AJ36" s="51"/>
      <c r="AK36" s="52"/>
      <c r="AL36" s="51"/>
      <c r="AM36" s="51"/>
      <c r="AN36" s="52">
        <f t="shared" si="9"/>
        <v>0</v>
      </c>
      <c r="AO36" s="51"/>
      <c r="AP36" s="51"/>
      <c r="AQ36" s="52">
        <f t="shared" si="10"/>
        <v>0</v>
      </c>
      <c r="AR36" s="51"/>
      <c r="AS36" s="51"/>
      <c r="AT36" s="52">
        <f t="shared" si="11"/>
        <v>0</v>
      </c>
      <c r="AU36" s="51"/>
      <c r="AV36" s="51"/>
      <c r="AW36" s="52">
        <f t="shared" si="12"/>
        <v>0</v>
      </c>
      <c r="AX36" s="51"/>
      <c r="AY36" s="51"/>
      <c r="AZ36" s="52">
        <f t="shared" si="13"/>
        <v>0</v>
      </c>
      <c r="BA36" s="51"/>
      <c r="BB36" s="51"/>
      <c r="BC36" s="52">
        <f t="shared" si="14"/>
        <v>0</v>
      </c>
      <c r="BD36" s="51"/>
      <c r="BE36" s="51"/>
      <c r="BF36" s="52">
        <f t="shared" si="15"/>
        <v>0</v>
      </c>
      <c r="BG36" s="51"/>
      <c r="BH36" s="51"/>
      <c r="BI36" s="52">
        <f t="shared" si="16"/>
        <v>0</v>
      </c>
      <c r="BJ36" s="51"/>
      <c r="BK36" s="51"/>
      <c r="BL36" s="52">
        <f t="shared" si="17"/>
        <v>0</v>
      </c>
      <c r="BM36" s="51"/>
      <c r="BN36" s="51"/>
      <c r="BO36" s="52">
        <f t="shared" si="18"/>
        <v>0</v>
      </c>
      <c r="BP36" s="51"/>
      <c r="BQ36" s="51"/>
      <c r="BR36" s="52">
        <f t="shared" si="19"/>
        <v>0</v>
      </c>
      <c r="BS36" s="51"/>
      <c r="BT36" s="51"/>
      <c r="BU36" s="55">
        <f t="shared" si="20"/>
        <v>0</v>
      </c>
    </row>
    <row r="37" spans="1:73" x14ac:dyDescent="0.25">
      <c r="A37" s="48"/>
      <c r="B37" s="51"/>
      <c r="C37" s="51"/>
      <c r="D37" s="52"/>
      <c r="E37" s="51"/>
      <c r="F37" s="51"/>
      <c r="G37" s="52"/>
      <c r="H37" s="51"/>
      <c r="I37" s="51"/>
      <c r="J37" s="52"/>
      <c r="K37" s="51"/>
      <c r="L37" s="51"/>
      <c r="M37" s="52"/>
      <c r="N37" s="51"/>
      <c r="O37" s="51"/>
      <c r="P37" s="52"/>
      <c r="Q37" s="51"/>
      <c r="R37" s="51"/>
      <c r="S37" s="52"/>
      <c r="T37" s="51"/>
      <c r="U37" s="51"/>
      <c r="V37" s="52"/>
      <c r="W37" s="51"/>
      <c r="X37" s="51"/>
      <c r="Y37" s="52"/>
      <c r="Z37" s="51"/>
      <c r="AA37" s="51"/>
      <c r="AB37" s="52"/>
      <c r="AC37" s="51"/>
      <c r="AD37" s="51"/>
      <c r="AE37" s="52"/>
      <c r="AF37" s="51"/>
      <c r="AG37" s="51"/>
      <c r="AH37" s="52"/>
      <c r="AI37" s="51"/>
      <c r="AJ37" s="51"/>
      <c r="AK37" s="52"/>
      <c r="AL37" s="51"/>
      <c r="AM37" s="51"/>
      <c r="AN37" s="52"/>
      <c r="AO37" s="51"/>
      <c r="AP37" s="51"/>
      <c r="AQ37" s="52"/>
      <c r="AR37" s="51"/>
      <c r="AS37" s="51"/>
      <c r="AT37" s="52"/>
      <c r="AU37" s="51"/>
      <c r="AV37" s="51"/>
      <c r="AW37" s="52">
        <f t="shared" si="12"/>
        <v>0</v>
      </c>
      <c r="AX37" s="51"/>
      <c r="AY37" s="51"/>
      <c r="AZ37" s="52">
        <f t="shared" si="13"/>
        <v>0</v>
      </c>
      <c r="BA37" s="51"/>
      <c r="BB37" s="51"/>
      <c r="BC37" s="52">
        <f t="shared" si="14"/>
        <v>0</v>
      </c>
      <c r="BD37" s="51"/>
      <c r="BE37" s="51"/>
      <c r="BF37" s="52">
        <f t="shared" si="15"/>
        <v>0</v>
      </c>
      <c r="BG37" s="51"/>
      <c r="BH37" s="51"/>
      <c r="BI37" s="52">
        <f t="shared" si="16"/>
        <v>0</v>
      </c>
      <c r="BJ37" s="51"/>
      <c r="BK37" s="51"/>
      <c r="BL37" s="52">
        <f t="shared" si="17"/>
        <v>0</v>
      </c>
      <c r="BM37" s="51"/>
      <c r="BN37" s="51"/>
      <c r="BO37" s="52">
        <f t="shared" si="18"/>
        <v>0</v>
      </c>
      <c r="BP37" s="51"/>
      <c r="BQ37" s="51"/>
      <c r="BR37" s="52">
        <f t="shared" si="19"/>
        <v>0</v>
      </c>
      <c r="BS37" s="51"/>
      <c r="BT37" s="51"/>
      <c r="BU37" s="55">
        <f t="shared" si="20"/>
        <v>0</v>
      </c>
    </row>
    <row r="38" spans="1:73" x14ac:dyDescent="0.25">
      <c r="AZ38" s="49">
        <f t="shared" si="13"/>
        <v>0</v>
      </c>
      <c r="BC38" s="49">
        <f t="shared" si="14"/>
        <v>0</v>
      </c>
      <c r="BF38" s="49">
        <f t="shared" si="15"/>
        <v>0</v>
      </c>
      <c r="BI38" s="49">
        <f t="shared" si="16"/>
        <v>0</v>
      </c>
      <c r="BL38" s="49">
        <f t="shared" si="17"/>
        <v>0</v>
      </c>
      <c r="BO38" s="49">
        <f t="shared" si="18"/>
        <v>0</v>
      </c>
      <c r="BR38" s="49">
        <f t="shared" si="19"/>
        <v>0</v>
      </c>
      <c r="BU38" s="49">
        <f t="shared" si="20"/>
        <v>0</v>
      </c>
    </row>
    <row r="39" spans="1:73" x14ac:dyDescent="0.25">
      <c r="BF39" s="49">
        <f t="shared" si="15"/>
        <v>0</v>
      </c>
      <c r="BI39" s="49">
        <f t="shared" si="16"/>
        <v>0</v>
      </c>
      <c r="BL39" s="49">
        <f t="shared" si="17"/>
        <v>0</v>
      </c>
      <c r="BO39" s="49">
        <f t="shared" si="18"/>
        <v>0</v>
      </c>
      <c r="BR39" s="49">
        <f t="shared" si="19"/>
        <v>0</v>
      </c>
      <c r="BU39" s="49">
        <f t="shared" si="20"/>
        <v>0</v>
      </c>
    </row>
    <row r="40" spans="1:73" x14ac:dyDescent="0.25">
      <c r="BI40" s="49">
        <f t="shared" si="16"/>
        <v>0</v>
      </c>
      <c r="BO40" s="49">
        <f t="shared" si="18"/>
        <v>0</v>
      </c>
      <c r="BR40" s="49">
        <f t="shared" si="19"/>
        <v>0</v>
      </c>
      <c r="BU40" s="49">
        <f t="shared" si="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D7A7-B193-40A3-A644-8807285FCE12}">
  <dimension ref="A1:BV49"/>
  <sheetViews>
    <sheetView zoomScale="70" zoomScaleNormal="70" workbookViewId="0">
      <selection activeCell="A25" sqref="A25"/>
    </sheetView>
  </sheetViews>
  <sheetFormatPr defaultRowHeight="15" x14ac:dyDescent="0.25"/>
  <cols>
    <col min="1" max="1" width="119.7109375" style="47" customWidth="1"/>
    <col min="2" max="2" width="12.140625" style="46" bestFit="1" customWidth="1"/>
    <col min="3" max="3" width="9.140625" style="46"/>
    <col min="4" max="4" width="15.28515625" style="49" customWidth="1"/>
    <col min="5" max="5" width="12.140625" style="46" bestFit="1" customWidth="1"/>
    <col min="6" max="6" width="9.140625" style="46"/>
    <col min="7" max="7" width="9.140625" style="49"/>
    <col min="8" max="8" width="12.140625" style="46" customWidth="1"/>
    <col min="9" max="9" width="11.140625" style="46" bestFit="1" customWidth="1"/>
    <col min="10" max="10" width="9.140625" style="49"/>
    <col min="11" max="11" width="9.140625" style="46"/>
    <col min="12" max="12" width="12.140625" style="46" bestFit="1" customWidth="1"/>
    <col min="13" max="13" width="9.140625" style="49"/>
    <col min="14" max="14" width="11.5703125" style="46" customWidth="1"/>
    <col min="15" max="15" width="12.140625" style="46" bestFit="1" customWidth="1"/>
    <col min="16" max="16" width="9.140625" style="49"/>
    <col min="17" max="17" width="9.140625" style="46"/>
    <col min="18" max="18" width="11.140625" style="46" bestFit="1" customWidth="1"/>
    <col min="19" max="19" width="9.140625" style="49"/>
    <col min="20" max="20" width="9.140625" style="46"/>
    <col min="21" max="21" width="12.140625" style="46" bestFit="1" customWidth="1"/>
    <col min="22" max="22" width="9.140625" style="49"/>
    <col min="23" max="23" width="9.140625" style="46"/>
    <col min="24" max="24" width="12.140625" style="46" bestFit="1" customWidth="1"/>
    <col min="25" max="25" width="9.140625" style="49"/>
    <col min="26" max="26" width="9.140625" style="46"/>
    <col min="27" max="27" width="11.5703125" style="46" customWidth="1"/>
    <col min="28" max="28" width="9.140625" style="49"/>
    <col min="29" max="29" width="9.140625" style="46"/>
    <col min="30" max="30" width="12.140625" style="46" bestFit="1" customWidth="1"/>
    <col min="31" max="31" width="9.140625" style="49"/>
    <col min="32" max="32" width="9.140625" style="46"/>
    <col min="33" max="33" width="12.140625" style="46" bestFit="1" customWidth="1"/>
    <col min="34" max="34" width="9.140625" style="49"/>
    <col min="35" max="35" width="9.140625" style="46"/>
    <col min="36" max="36" width="12.140625" style="46" bestFit="1" customWidth="1"/>
    <col min="37" max="37" width="9.140625" style="49"/>
    <col min="38" max="38" width="9.140625" style="46"/>
    <col min="39" max="39" width="12.140625" style="46" bestFit="1" customWidth="1"/>
    <col min="40" max="40" width="9.140625" style="49"/>
    <col min="41" max="41" width="9.140625" style="46"/>
    <col min="42" max="42" width="12.140625" style="46" bestFit="1" customWidth="1"/>
    <col min="43" max="43" width="9.140625" style="49"/>
    <col min="44" max="44" width="9.140625" style="46"/>
    <col min="45" max="45" width="12.140625" style="46" bestFit="1" customWidth="1"/>
    <col min="46" max="46" width="9.140625" style="49"/>
    <col min="47" max="47" width="9.140625" style="46"/>
    <col min="48" max="48" width="12.140625" style="46" bestFit="1" customWidth="1"/>
    <col min="49" max="49" width="9.140625" style="49"/>
    <col min="50" max="50" width="9.140625" style="46"/>
    <col min="51" max="51" width="12.140625" style="46" bestFit="1" customWidth="1"/>
    <col min="52" max="52" width="9.140625" style="49"/>
    <col min="53" max="53" width="9.140625" style="46"/>
    <col min="54" max="54" width="12.140625" style="46" bestFit="1" customWidth="1"/>
    <col min="55" max="55" width="9.140625" style="49"/>
    <col min="56" max="56" width="9.140625" style="46"/>
    <col min="57" max="57" width="12.140625" style="46" bestFit="1" customWidth="1"/>
    <col min="58" max="58" width="9.140625" style="49"/>
    <col min="59" max="59" width="9.140625" style="46"/>
    <col min="60" max="60" width="12.140625" style="46" bestFit="1" customWidth="1"/>
    <col min="61" max="61" width="9.140625" style="49"/>
    <col min="62" max="62" width="9.140625" style="46"/>
    <col min="63" max="63" width="12.140625" style="46" bestFit="1" customWidth="1"/>
    <col min="64" max="64" width="9.140625" style="49"/>
    <col min="65" max="65" width="9.140625" style="46"/>
    <col min="66" max="66" width="12.140625" style="46" bestFit="1" customWidth="1"/>
    <col min="67" max="67" width="9.140625" style="49"/>
    <col min="68" max="68" width="9.140625" style="46"/>
    <col min="69" max="69" width="12.140625" style="46" bestFit="1" customWidth="1"/>
    <col min="70" max="70" width="9.140625" style="49"/>
    <col min="71" max="71" width="9.140625" style="46"/>
    <col min="72" max="72" width="12.140625" style="46" bestFit="1" customWidth="1"/>
    <col min="73" max="73" width="9.140625" style="49"/>
    <col min="74" max="74" width="25.140625" style="57" customWidth="1"/>
    <col min="75" max="16384" width="9.140625" style="46"/>
  </cols>
  <sheetData>
    <row r="1" spans="1:74" x14ac:dyDescent="0.25">
      <c r="A1" s="47" t="s">
        <v>409</v>
      </c>
      <c r="C1" s="46">
        <f>2.74/276.86</f>
        <v>9.8966986924799542E-3</v>
      </c>
      <c r="F1" s="46">
        <f>2.57/237.41</f>
        <v>1.0825154795501453E-2</v>
      </c>
      <c r="I1" s="46">
        <f>0.09/3.76</f>
        <v>2.3936170212765957E-2</v>
      </c>
      <c r="L1" s="46">
        <f>0.05/0.92</f>
        <v>5.434782608695652E-2</v>
      </c>
      <c r="O1" s="46">
        <f>0.43/28.63</f>
        <v>1.5019210618232623E-2</v>
      </c>
      <c r="R1" s="46">
        <f>0.76/15.09</f>
        <v>5.036447978793903E-2</v>
      </c>
      <c r="U1" s="46">
        <f>0.03/2.25</f>
        <v>1.3333333333333332E-2</v>
      </c>
      <c r="X1" s="46">
        <f>0.24/37.62</f>
        <v>6.379585326953748E-3</v>
      </c>
      <c r="AA1" s="46">
        <f>0.33/31.16</f>
        <v>1.0590500641848525E-2</v>
      </c>
      <c r="AD1" s="46">
        <f>0.11/12.96</f>
        <v>8.4876543209876538E-3</v>
      </c>
      <c r="AG1" s="46">
        <f>0.08/2.2</f>
        <v>3.6363636363636362E-2</v>
      </c>
      <c r="AJ1" s="46">
        <f>2.24/183.52</f>
        <v>1.2205754141238012E-2</v>
      </c>
      <c r="AM1" s="46">
        <f>8.31/238.31</f>
        <v>3.4870546766816335E-2</v>
      </c>
      <c r="AP1" s="46">
        <f>0.17/4.26</f>
        <v>3.9906103286384983E-2</v>
      </c>
      <c r="AS1" s="46">
        <f>0.106/10.03</f>
        <v>1.0568295114656033E-2</v>
      </c>
      <c r="AV1" s="46">
        <f>3.06/304.05</f>
        <v>1.0064134188455845E-2</v>
      </c>
      <c r="AY1" s="46">
        <f>0.03/1.9</f>
        <v>1.5789473684210527E-2</v>
      </c>
      <c r="BB1" s="46">
        <f>1.76/150.1</f>
        <v>1.1725516322451699E-2</v>
      </c>
      <c r="BE1" s="46">
        <f>0.07/5.845</f>
        <v>1.1976047904191619E-2</v>
      </c>
      <c r="BH1" s="46">
        <f>0.027/2.396</f>
        <v>1.1268781302170284E-2</v>
      </c>
      <c r="BK1" s="46">
        <f>0.02/1.646</f>
        <v>1.2150668286755772E-2</v>
      </c>
      <c r="BN1" s="46">
        <f>0.05/4.535</f>
        <v>1.1025358324145536E-2</v>
      </c>
      <c r="BQ1" s="46">
        <f>0.041/2.924</f>
        <v>1.4021887824897402E-2</v>
      </c>
      <c r="BT1" s="46">
        <f>0.115/8.562</f>
        <v>1.3431441252043916E-2</v>
      </c>
    </row>
    <row r="2" spans="1:74" s="47" customFormat="1" ht="177.75" customHeight="1" x14ac:dyDescent="0.25">
      <c r="A2" s="48" t="s">
        <v>349</v>
      </c>
      <c r="B2" s="48" t="s">
        <v>382</v>
      </c>
      <c r="C2" s="48" t="s">
        <v>383</v>
      </c>
      <c r="D2" s="50" t="s">
        <v>384</v>
      </c>
      <c r="E2" s="48" t="s">
        <v>385</v>
      </c>
      <c r="F2" s="48" t="s">
        <v>383</v>
      </c>
      <c r="G2" s="50" t="s">
        <v>384</v>
      </c>
      <c r="H2" s="48" t="s">
        <v>386</v>
      </c>
      <c r="I2" s="48" t="s">
        <v>383</v>
      </c>
      <c r="J2" s="50" t="s">
        <v>384</v>
      </c>
      <c r="K2" s="48" t="s">
        <v>387</v>
      </c>
      <c r="L2" s="48" t="s">
        <v>383</v>
      </c>
      <c r="M2" s="50" t="s">
        <v>384</v>
      </c>
      <c r="N2" s="48" t="s">
        <v>388</v>
      </c>
      <c r="O2" s="48" t="s">
        <v>383</v>
      </c>
      <c r="P2" s="50" t="s">
        <v>384</v>
      </c>
      <c r="Q2" s="58" t="s">
        <v>407</v>
      </c>
      <c r="R2" s="48" t="s">
        <v>383</v>
      </c>
      <c r="S2" s="50" t="s">
        <v>384</v>
      </c>
      <c r="T2" s="58" t="s">
        <v>389</v>
      </c>
      <c r="U2" s="48" t="s">
        <v>383</v>
      </c>
      <c r="V2" s="50" t="s">
        <v>384</v>
      </c>
      <c r="W2" s="48" t="s">
        <v>390</v>
      </c>
      <c r="X2" s="48" t="s">
        <v>383</v>
      </c>
      <c r="Y2" s="50" t="s">
        <v>384</v>
      </c>
      <c r="Z2" s="48" t="s">
        <v>391</v>
      </c>
      <c r="AA2" s="48" t="s">
        <v>383</v>
      </c>
      <c r="AB2" s="50" t="s">
        <v>384</v>
      </c>
      <c r="AC2" s="48" t="s">
        <v>392</v>
      </c>
      <c r="AD2" s="48" t="s">
        <v>383</v>
      </c>
      <c r="AE2" s="50" t="s">
        <v>384</v>
      </c>
      <c r="AF2" s="48" t="s">
        <v>393</v>
      </c>
      <c r="AG2" s="48" t="s">
        <v>383</v>
      </c>
      <c r="AH2" s="50" t="s">
        <v>384</v>
      </c>
      <c r="AI2" s="48" t="s">
        <v>394</v>
      </c>
      <c r="AJ2" s="48" t="s">
        <v>383</v>
      </c>
      <c r="AK2" s="50" t="s">
        <v>384</v>
      </c>
      <c r="AL2" s="48" t="s">
        <v>395</v>
      </c>
      <c r="AM2" s="48" t="s">
        <v>383</v>
      </c>
      <c r="AN2" s="50" t="s">
        <v>384</v>
      </c>
      <c r="AO2" s="48" t="s">
        <v>396</v>
      </c>
      <c r="AP2" s="48" t="s">
        <v>383</v>
      </c>
      <c r="AQ2" s="50" t="s">
        <v>384</v>
      </c>
      <c r="AR2" s="48" t="s">
        <v>397</v>
      </c>
      <c r="AS2" s="48" t="s">
        <v>383</v>
      </c>
      <c r="AT2" s="50" t="s">
        <v>384</v>
      </c>
      <c r="AU2" s="48" t="s">
        <v>398</v>
      </c>
      <c r="AV2" s="48" t="s">
        <v>383</v>
      </c>
      <c r="AW2" s="50" t="s">
        <v>384</v>
      </c>
      <c r="AX2" s="48" t="s">
        <v>399</v>
      </c>
      <c r="AY2" s="48" t="s">
        <v>383</v>
      </c>
      <c r="AZ2" s="50" t="s">
        <v>384</v>
      </c>
      <c r="BA2" s="48" t="s">
        <v>400</v>
      </c>
      <c r="BB2" s="48" t="s">
        <v>383</v>
      </c>
      <c r="BC2" s="50" t="s">
        <v>384</v>
      </c>
      <c r="BD2" s="48" t="s">
        <v>401</v>
      </c>
      <c r="BE2" s="48" t="s">
        <v>383</v>
      </c>
      <c r="BF2" s="50" t="s">
        <v>384</v>
      </c>
      <c r="BG2" s="48" t="s">
        <v>402</v>
      </c>
      <c r="BH2" s="48" t="s">
        <v>383</v>
      </c>
      <c r="BI2" s="50" t="s">
        <v>384</v>
      </c>
      <c r="BJ2" s="48" t="s">
        <v>403</v>
      </c>
      <c r="BK2" s="48" t="s">
        <v>383</v>
      </c>
      <c r="BL2" s="50" t="s">
        <v>384</v>
      </c>
      <c r="BM2" s="48" t="s">
        <v>404</v>
      </c>
      <c r="BN2" s="48" t="s">
        <v>383</v>
      </c>
      <c r="BO2" s="50" t="s">
        <v>384</v>
      </c>
      <c r="BP2" s="48" t="s">
        <v>405</v>
      </c>
      <c r="BQ2" s="48" t="s">
        <v>383</v>
      </c>
      <c r="BR2" s="50" t="s">
        <v>384</v>
      </c>
      <c r="BS2" s="48" t="s">
        <v>406</v>
      </c>
      <c r="BT2" s="48" t="s">
        <v>383</v>
      </c>
      <c r="BU2" s="54" t="s">
        <v>384</v>
      </c>
      <c r="BV2" s="56" t="s">
        <v>408</v>
      </c>
    </row>
    <row r="3" spans="1:74" s="47" customFormat="1" x14ac:dyDescent="0.25">
      <c r="A3" s="48" t="s">
        <v>358</v>
      </c>
      <c r="B3" s="48">
        <v>872399</v>
      </c>
      <c r="C3" s="48">
        <v>2.74</v>
      </c>
      <c r="D3" s="50">
        <f>C3*B3</f>
        <v>2390373.2600000002</v>
      </c>
      <c r="E3" s="48">
        <v>62015</v>
      </c>
      <c r="F3" s="48">
        <v>2.57</v>
      </c>
      <c r="G3" s="50">
        <f t="shared" ref="G3:G28" si="0">F3*E3</f>
        <v>159378.54999999999</v>
      </c>
      <c r="H3" s="48">
        <v>2103182</v>
      </c>
      <c r="I3" s="48">
        <v>0.09</v>
      </c>
      <c r="J3" s="50">
        <f>I3*H3</f>
        <v>189286.38</v>
      </c>
      <c r="K3" s="48">
        <v>524900</v>
      </c>
      <c r="L3" s="48">
        <v>0.05</v>
      </c>
      <c r="M3" s="50">
        <f>L3*K3</f>
        <v>26245</v>
      </c>
      <c r="N3" s="48">
        <v>276062</v>
      </c>
      <c r="O3" s="48">
        <v>0.43</v>
      </c>
      <c r="P3" s="50">
        <f t="shared" ref="P3:P28" si="1">O3*N3</f>
        <v>118706.66</v>
      </c>
      <c r="Q3" s="48">
        <v>4556</v>
      </c>
      <c r="R3" s="48">
        <v>0.76</v>
      </c>
      <c r="S3" s="50">
        <f t="shared" ref="S3:S28" si="2">R3*Q3</f>
        <v>3462.56</v>
      </c>
      <c r="T3" s="48">
        <v>841</v>
      </c>
      <c r="U3" s="48">
        <v>0.03</v>
      </c>
      <c r="V3" s="50">
        <f t="shared" ref="V3:V28" si="3">U3*T3</f>
        <v>25.23</v>
      </c>
      <c r="W3" s="48">
        <v>93872</v>
      </c>
      <c r="X3" s="48">
        <v>0.56000000000000005</v>
      </c>
      <c r="Y3" s="50">
        <f t="shared" ref="Y3:Y28" si="4">X3*W3</f>
        <v>52568.320000000007</v>
      </c>
      <c r="Z3" s="48">
        <v>11245</v>
      </c>
      <c r="AA3" s="48">
        <v>0.33</v>
      </c>
      <c r="AB3" s="50">
        <f t="shared" ref="AB3:AB28" si="5">AA3*Z3</f>
        <v>3710.8500000000004</v>
      </c>
      <c r="AC3" s="48">
        <v>63693</v>
      </c>
      <c r="AD3" s="48">
        <v>0.11</v>
      </c>
      <c r="AE3" s="50">
        <f t="shared" ref="AE3:AE28" si="6">AD3*AC3</f>
        <v>7006.2300000000005</v>
      </c>
      <c r="AF3" s="48"/>
      <c r="AG3" s="48">
        <v>0.08</v>
      </c>
      <c r="AH3" s="50">
        <f t="shared" ref="AH3:AH28" si="7">AG3*AF3</f>
        <v>0</v>
      </c>
      <c r="AI3" s="48"/>
      <c r="AJ3" s="48">
        <v>2.2400000000000002</v>
      </c>
      <c r="AK3" s="50">
        <f t="shared" ref="AK3:AK28" si="8">AJ3*AI3</f>
        <v>0</v>
      </c>
      <c r="AL3" s="48"/>
      <c r="AM3" s="48">
        <v>8.31</v>
      </c>
      <c r="AN3" s="50">
        <f t="shared" ref="AN3:AN28" si="9">AM3*AL3</f>
        <v>0</v>
      </c>
      <c r="AO3" s="48">
        <v>143048</v>
      </c>
      <c r="AP3" s="48">
        <v>0.17</v>
      </c>
      <c r="AQ3" s="50">
        <f t="shared" ref="AQ3:AQ28" si="10">AP3*AO3</f>
        <v>24318.160000000003</v>
      </c>
      <c r="AR3" s="48"/>
      <c r="AS3" s="48">
        <v>0.106</v>
      </c>
      <c r="AT3" s="50">
        <f t="shared" ref="AT3:AT28" si="11">AS3*AR3</f>
        <v>0</v>
      </c>
      <c r="AU3" s="48">
        <v>9264</v>
      </c>
      <c r="AV3" s="48">
        <v>3.06</v>
      </c>
      <c r="AW3" s="50">
        <f t="shared" ref="AW3:AW28" si="12">AV3*AU3</f>
        <v>28347.84</v>
      </c>
      <c r="AX3" s="48">
        <v>4054</v>
      </c>
      <c r="AY3" s="48">
        <v>0.03</v>
      </c>
      <c r="AZ3" s="50">
        <f t="shared" ref="AZ3:AZ28" si="13">AY3*AX3</f>
        <v>121.61999999999999</v>
      </c>
      <c r="BA3" s="48">
        <v>31028</v>
      </c>
      <c r="BB3" s="48">
        <v>1.76</v>
      </c>
      <c r="BC3" s="50">
        <f t="shared" ref="BC3:BC28" si="14">BB3*BA3</f>
        <v>54609.279999999999</v>
      </c>
      <c r="BD3" s="48">
        <v>69342</v>
      </c>
      <c r="BE3" s="48">
        <v>7.0000000000000007E-2</v>
      </c>
      <c r="BF3" s="50">
        <f t="shared" ref="BF3:BF28" si="15">BE3*BD3</f>
        <v>4853.9400000000005</v>
      </c>
      <c r="BG3" s="48">
        <v>21754</v>
      </c>
      <c r="BH3" s="48">
        <v>2.7E-2</v>
      </c>
      <c r="BI3" s="50">
        <f t="shared" ref="BI3:BI28" si="16">BH3*BG3</f>
        <v>587.35799999999995</v>
      </c>
      <c r="BJ3" s="48">
        <v>9133</v>
      </c>
      <c r="BK3" s="48">
        <v>0.02</v>
      </c>
      <c r="BL3" s="50">
        <f t="shared" ref="BL3:BL28" si="17">BK3*BJ3</f>
        <v>182.66</v>
      </c>
      <c r="BM3" s="48"/>
      <c r="BN3" s="48">
        <v>0.05</v>
      </c>
      <c r="BO3" s="50">
        <f t="shared" ref="BO3:BO28" si="18">BN3*BM3</f>
        <v>0</v>
      </c>
      <c r="BP3" s="48">
        <v>158078</v>
      </c>
      <c r="BQ3" s="48">
        <v>4.1000000000000002E-2</v>
      </c>
      <c r="BR3" s="50">
        <f t="shared" ref="BR3:BR28" si="19">BQ3*BP3</f>
        <v>6481.1980000000003</v>
      </c>
      <c r="BS3" s="48">
        <v>63240</v>
      </c>
      <c r="BT3" s="48">
        <v>0.115</v>
      </c>
      <c r="BU3" s="54">
        <f t="shared" ref="BU3:BU28" si="20">BT3*BS3</f>
        <v>7272.6</v>
      </c>
      <c r="BV3" s="56">
        <f>BU3+BR3+BO3+BL3+BI3+BF3+BC3+AZ3+AW3+AT3+AQ3+AN3+AK3+AH3+AE3+AB3+Y3+V3+S3+P3+M3+J3+G3+D3</f>
        <v>3077537.6960000005</v>
      </c>
    </row>
    <row r="4" spans="1:74" s="47" customFormat="1" x14ac:dyDescent="0.25">
      <c r="A4" s="48" t="s">
        <v>52</v>
      </c>
      <c r="B4" s="48">
        <v>41038</v>
      </c>
      <c r="C4" s="48">
        <v>2.74</v>
      </c>
      <c r="D4" s="50">
        <f t="shared" ref="D4:D28" si="21">C4*B4</f>
        <v>112444.12000000001</v>
      </c>
      <c r="E4" s="48">
        <v>19818</v>
      </c>
      <c r="F4" s="48">
        <v>2.57</v>
      </c>
      <c r="G4" s="50">
        <f t="shared" si="0"/>
        <v>50932.259999999995</v>
      </c>
      <c r="H4" s="48">
        <v>95479</v>
      </c>
      <c r="I4" s="48">
        <v>0.09</v>
      </c>
      <c r="J4" s="50">
        <f t="shared" ref="J4:J28" si="22">I4*H4</f>
        <v>8593.11</v>
      </c>
      <c r="K4" s="48">
        <v>54183</v>
      </c>
      <c r="L4" s="48">
        <v>0.05</v>
      </c>
      <c r="M4" s="50">
        <f t="shared" ref="M4:M28" si="23">L4*K4</f>
        <v>2709.15</v>
      </c>
      <c r="N4" s="48">
        <v>17856</v>
      </c>
      <c r="O4" s="48">
        <v>0.43</v>
      </c>
      <c r="P4" s="50">
        <f t="shared" si="1"/>
        <v>7678.08</v>
      </c>
      <c r="Q4" s="48">
        <v>884</v>
      </c>
      <c r="R4" s="48">
        <v>0.76</v>
      </c>
      <c r="S4" s="50">
        <f t="shared" si="2"/>
        <v>671.84</v>
      </c>
      <c r="T4" s="48">
        <v>0</v>
      </c>
      <c r="U4" s="48">
        <v>0.03</v>
      </c>
      <c r="V4" s="50">
        <f t="shared" si="3"/>
        <v>0</v>
      </c>
      <c r="W4" s="48">
        <v>3071</v>
      </c>
      <c r="X4" s="48">
        <v>0.56000000000000005</v>
      </c>
      <c r="Y4" s="50">
        <f t="shared" si="4"/>
        <v>1719.7600000000002</v>
      </c>
      <c r="Z4" s="48">
        <v>3241</v>
      </c>
      <c r="AA4" s="48">
        <v>0.33</v>
      </c>
      <c r="AB4" s="50">
        <f t="shared" si="5"/>
        <v>1069.53</v>
      </c>
      <c r="AC4" s="48">
        <v>13999</v>
      </c>
      <c r="AD4" s="48">
        <v>0.11</v>
      </c>
      <c r="AE4" s="50">
        <f t="shared" si="6"/>
        <v>1539.89</v>
      </c>
      <c r="AF4" s="48"/>
      <c r="AG4" s="48">
        <v>0.08</v>
      </c>
      <c r="AH4" s="50">
        <f t="shared" si="7"/>
        <v>0</v>
      </c>
      <c r="AI4" s="48">
        <v>3286</v>
      </c>
      <c r="AJ4" s="48">
        <v>2.2400000000000002</v>
      </c>
      <c r="AK4" s="50">
        <f t="shared" si="8"/>
        <v>7360.64</v>
      </c>
      <c r="AL4" s="48"/>
      <c r="AM4" s="48">
        <v>8.31</v>
      </c>
      <c r="AN4" s="50">
        <f t="shared" si="9"/>
        <v>0</v>
      </c>
      <c r="AO4" s="48">
        <v>5494</v>
      </c>
      <c r="AP4" s="48">
        <v>0.17</v>
      </c>
      <c r="AQ4" s="50">
        <f t="shared" si="10"/>
        <v>933.98</v>
      </c>
      <c r="AR4" s="48"/>
      <c r="AS4" s="48">
        <v>0.106</v>
      </c>
      <c r="AT4" s="50">
        <f t="shared" si="11"/>
        <v>0</v>
      </c>
      <c r="AU4" s="48">
        <v>276</v>
      </c>
      <c r="AV4" s="48">
        <v>3.06</v>
      </c>
      <c r="AW4" s="50">
        <f t="shared" si="12"/>
        <v>844.56000000000006</v>
      </c>
      <c r="AX4" s="48">
        <v>1</v>
      </c>
      <c r="AY4" s="48">
        <v>0.03</v>
      </c>
      <c r="AZ4" s="50">
        <f t="shared" si="13"/>
        <v>0.03</v>
      </c>
      <c r="BA4" s="48">
        <v>164</v>
      </c>
      <c r="BB4" s="48">
        <v>1.76</v>
      </c>
      <c r="BC4" s="50">
        <f t="shared" si="14"/>
        <v>288.64</v>
      </c>
      <c r="BD4" s="48">
        <v>5633</v>
      </c>
      <c r="BE4" s="48">
        <v>7.0000000000000007E-2</v>
      </c>
      <c r="BF4" s="50">
        <f t="shared" si="15"/>
        <v>394.31000000000006</v>
      </c>
      <c r="BG4" s="48">
        <v>2469</v>
      </c>
      <c r="BH4" s="48">
        <v>2.7E-2</v>
      </c>
      <c r="BI4" s="50">
        <f t="shared" si="16"/>
        <v>66.662999999999997</v>
      </c>
      <c r="BJ4" s="48">
        <v>1859</v>
      </c>
      <c r="BK4" s="48">
        <v>0.02</v>
      </c>
      <c r="BL4" s="50">
        <f t="shared" si="17"/>
        <v>37.18</v>
      </c>
      <c r="BM4" s="48"/>
      <c r="BN4" s="48">
        <v>0.05</v>
      </c>
      <c r="BO4" s="50">
        <f t="shared" si="18"/>
        <v>0</v>
      </c>
      <c r="BP4" s="48">
        <v>7854</v>
      </c>
      <c r="BQ4" s="48">
        <v>4.1000000000000002E-2</v>
      </c>
      <c r="BR4" s="50">
        <f t="shared" si="19"/>
        <v>322.01400000000001</v>
      </c>
      <c r="BS4" s="48">
        <v>4404</v>
      </c>
      <c r="BT4" s="48">
        <v>0.115</v>
      </c>
      <c r="BU4" s="54">
        <f t="shared" si="20"/>
        <v>506.46000000000004</v>
      </c>
      <c r="BV4" s="56">
        <f t="shared" ref="BV4:BV30" si="24">BU4+BR4+BO4+BL4+BI4+BF4+BC4+AZ4+AW4+AT4+AQ4+AN4+AK4+AH4+AE4+AB4+Y4+V4+S4+P4+M4+J4+G4+D4</f>
        <v>198112.217</v>
      </c>
    </row>
    <row r="5" spans="1:74" s="61" customFormat="1" x14ac:dyDescent="0.25">
      <c r="A5" s="58" t="s">
        <v>359</v>
      </c>
      <c r="B5" s="59">
        <v>107226</v>
      </c>
      <c r="C5" s="59">
        <v>2.74</v>
      </c>
      <c r="D5" s="59">
        <f t="shared" si="21"/>
        <v>293799.24000000005</v>
      </c>
      <c r="E5" s="59">
        <v>14178</v>
      </c>
      <c r="F5" s="59">
        <v>2.57</v>
      </c>
      <c r="G5" s="59">
        <f t="shared" si="0"/>
        <v>36437.46</v>
      </c>
      <c r="H5" s="59">
        <v>166674</v>
      </c>
      <c r="I5" s="59">
        <v>0.09</v>
      </c>
      <c r="J5" s="59">
        <f t="shared" si="22"/>
        <v>15000.66</v>
      </c>
      <c r="K5" s="59">
        <v>59654</v>
      </c>
      <c r="L5" s="59">
        <v>0.05</v>
      </c>
      <c r="M5" s="59">
        <f t="shared" si="23"/>
        <v>2982.7000000000003</v>
      </c>
      <c r="N5" s="59">
        <v>23854</v>
      </c>
      <c r="O5" s="59">
        <v>0.43</v>
      </c>
      <c r="P5" s="59">
        <f t="shared" si="1"/>
        <v>10257.219999999999</v>
      </c>
      <c r="Q5" s="59">
        <v>206</v>
      </c>
      <c r="R5" s="59">
        <v>0.76</v>
      </c>
      <c r="S5" s="59">
        <f t="shared" si="2"/>
        <v>156.56</v>
      </c>
      <c r="T5" s="59">
        <v>0</v>
      </c>
      <c r="U5" s="59">
        <v>0.03</v>
      </c>
      <c r="V5" s="59">
        <f t="shared" si="3"/>
        <v>0</v>
      </c>
      <c r="W5" s="59">
        <v>18061</v>
      </c>
      <c r="X5" s="59">
        <v>0.56000000000000005</v>
      </c>
      <c r="Y5" s="59">
        <f t="shared" si="4"/>
        <v>10114.160000000002</v>
      </c>
      <c r="Z5" s="59">
        <v>3127</v>
      </c>
      <c r="AA5" s="59">
        <v>0.33</v>
      </c>
      <c r="AB5" s="59">
        <f t="shared" si="5"/>
        <v>1031.9100000000001</v>
      </c>
      <c r="AC5" s="59">
        <v>19527</v>
      </c>
      <c r="AD5" s="59">
        <v>0.11</v>
      </c>
      <c r="AE5" s="59">
        <f t="shared" si="6"/>
        <v>2147.9699999999998</v>
      </c>
      <c r="AF5" s="59"/>
      <c r="AG5" s="59">
        <v>0.08</v>
      </c>
      <c r="AH5" s="59">
        <f t="shared" si="7"/>
        <v>0</v>
      </c>
      <c r="AI5" s="59"/>
      <c r="AJ5" s="59">
        <v>2.2400000000000002</v>
      </c>
      <c r="AK5" s="59">
        <f t="shared" si="8"/>
        <v>0</v>
      </c>
      <c r="AL5" s="59"/>
      <c r="AM5" s="59">
        <v>8.31</v>
      </c>
      <c r="AN5" s="59">
        <f t="shared" si="9"/>
        <v>0</v>
      </c>
      <c r="AO5" s="59">
        <v>11554</v>
      </c>
      <c r="AP5" s="59">
        <v>0.17</v>
      </c>
      <c r="AQ5" s="59">
        <f t="shared" si="10"/>
        <v>1964.18</v>
      </c>
      <c r="AR5" s="59"/>
      <c r="AS5" s="59">
        <v>0.106</v>
      </c>
      <c r="AT5" s="59">
        <f t="shared" si="11"/>
        <v>0</v>
      </c>
      <c r="AU5" s="59">
        <v>1567</v>
      </c>
      <c r="AV5" s="59">
        <v>3.06</v>
      </c>
      <c r="AW5" s="59">
        <f t="shared" si="12"/>
        <v>4795.0200000000004</v>
      </c>
      <c r="AX5" s="59">
        <v>6</v>
      </c>
      <c r="AY5" s="59">
        <v>0.03</v>
      </c>
      <c r="AZ5" s="59">
        <f t="shared" si="13"/>
        <v>0.18</v>
      </c>
      <c r="BA5" s="59">
        <v>371</v>
      </c>
      <c r="BB5" s="59">
        <v>1.76</v>
      </c>
      <c r="BC5" s="59">
        <f t="shared" si="14"/>
        <v>652.96</v>
      </c>
      <c r="BD5" s="59">
        <v>6</v>
      </c>
      <c r="BE5" s="59">
        <v>7.0000000000000007E-2</v>
      </c>
      <c r="BF5" s="59">
        <f t="shared" si="15"/>
        <v>0.42000000000000004</v>
      </c>
      <c r="BG5" s="59">
        <v>2455</v>
      </c>
      <c r="BH5" s="59">
        <v>2.7E-2</v>
      </c>
      <c r="BI5" s="59">
        <f t="shared" si="16"/>
        <v>66.284999999999997</v>
      </c>
      <c r="BJ5" s="59">
        <v>5</v>
      </c>
      <c r="BK5" s="59">
        <v>0.02</v>
      </c>
      <c r="BL5" s="59">
        <f t="shared" si="17"/>
        <v>0.1</v>
      </c>
      <c r="BM5" s="59"/>
      <c r="BN5" s="59">
        <v>0.05</v>
      </c>
      <c r="BO5" s="59">
        <f t="shared" si="18"/>
        <v>0</v>
      </c>
      <c r="BP5" s="59">
        <v>10695</v>
      </c>
      <c r="BQ5" s="59">
        <v>4.1000000000000002E-2</v>
      </c>
      <c r="BR5" s="59">
        <f t="shared" si="19"/>
        <v>438.495</v>
      </c>
      <c r="BS5" s="59">
        <v>5005</v>
      </c>
      <c r="BT5" s="59">
        <v>0.115</v>
      </c>
      <c r="BU5" s="60">
        <f t="shared" si="20"/>
        <v>575.57500000000005</v>
      </c>
      <c r="BV5" s="58">
        <f t="shared" si="24"/>
        <v>380421.09500000009</v>
      </c>
    </row>
    <row r="6" spans="1:74" s="61" customFormat="1" x14ac:dyDescent="0.25">
      <c r="A6" s="58" t="s">
        <v>59</v>
      </c>
      <c r="B6" s="59">
        <v>19143</v>
      </c>
      <c r="C6" s="59">
        <v>2.74</v>
      </c>
      <c r="D6" s="59">
        <f t="shared" si="21"/>
        <v>52451.820000000007</v>
      </c>
      <c r="E6" s="59">
        <v>14347</v>
      </c>
      <c r="F6" s="59">
        <v>2.57</v>
      </c>
      <c r="G6" s="59">
        <f t="shared" si="0"/>
        <v>36871.79</v>
      </c>
      <c r="H6" s="59">
        <v>55048</v>
      </c>
      <c r="I6" s="59">
        <v>0.09</v>
      </c>
      <c r="J6" s="59">
        <f t="shared" si="22"/>
        <v>4954.32</v>
      </c>
      <c r="K6" s="59">
        <v>25461</v>
      </c>
      <c r="L6" s="59">
        <v>0.05</v>
      </c>
      <c r="M6" s="59">
        <f t="shared" si="23"/>
        <v>1273.0500000000002</v>
      </c>
      <c r="N6" s="59">
        <v>11160</v>
      </c>
      <c r="O6" s="59">
        <v>0.43</v>
      </c>
      <c r="P6" s="59">
        <f t="shared" si="1"/>
        <v>4798.8</v>
      </c>
      <c r="Q6" s="59">
        <v>252</v>
      </c>
      <c r="R6" s="59">
        <v>0.76</v>
      </c>
      <c r="S6" s="59">
        <f t="shared" si="2"/>
        <v>191.52</v>
      </c>
      <c r="T6" s="59">
        <v>25111</v>
      </c>
      <c r="U6" s="59">
        <v>0.03</v>
      </c>
      <c r="V6" s="59">
        <f t="shared" si="3"/>
        <v>753.32999999999993</v>
      </c>
      <c r="W6" s="59">
        <v>1247</v>
      </c>
      <c r="X6" s="59">
        <v>0.56000000000000005</v>
      </c>
      <c r="Y6" s="59">
        <f t="shared" si="4"/>
        <v>698.32</v>
      </c>
      <c r="Z6" s="59">
        <v>1949</v>
      </c>
      <c r="AA6" s="59">
        <v>0.33</v>
      </c>
      <c r="AB6" s="59">
        <f t="shared" si="5"/>
        <v>643.17000000000007</v>
      </c>
      <c r="AC6" s="59">
        <v>8465</v>
      </c>
      <c r="AD6" s="59">
        <v>0.11</v>
      </c>
      <c r="AE6" s="59">
        <f t="shared" si="6"/>
        <v>931.15</v>
      </c>
      <c r="AF6" s="59"/>
      <c r="AG6" s="59">
        <v>0.08</v>
      </c>
      <c r="AH6" s="59">
        <f t="shared" si="7"/>
        <v>0</v>
      </c>
      <c r="AI6" s="59"/>
      <c r="AJ6" s="59">
        <v>2.2400000000000002</v>
      </c>
      <c r="AK6" s="59">
        <f t="shared" si="8"/>
        <v>0</v>
      </c>
      <c r="AL6" s="59"/>
      <c r="AM6" s="59">
        <v>8.31</v>
      </c>
      <c r="AN6" s="59">
        <f t="shared" si="9"/>
        <v>0</v>
      </c>
      <c r="AO6" s="59">
        <v>4447</v>
      </c>
      <c r="AP6" s="59">
        <v>0.17</v>
      </c>
      <c r="AQ6" s="59">
        <f t="shared" si="10"/>
        <v>755.99</v>
      </c>
      <c r="AR6" s="59"/>
      <c r="AS6" s="59">
        <v>0.106</v>
      </c>
      <c r="AT6" s="59">
        <f t="shared" si="11"/>
        <v>0</v>
      </c>
      <c r="AU6" s="59">
        <v>28</v>
      </c>
      <c r="AV6" s="59">
        <v>3.06</v>
      </c>
      <c r="AW6" s="59">
        <f t="shared" si="12"/>
        <v>85.68</v>
      </c>
      <c r="AX6" s="59">
        <v>4</v>
      </c>
      <c r="AY6" s="59">
        <v>0.03</v>
      </c>
      <c r="AZ6" s="59">
        <f t="shared" si="13"/>
        <v>0.12</v>
      </c>
      <c r="BA6" s="59">
        <v>407</v>
      </c>
      <c r="BB6" s="59">
        <v>1.76</v>
      </c>
      <c r="BC6" s="59">
        <f t="shared" si="14"/>
        <v>716.32</v>
      </c>
      <c r="BD6" s="59">
        <v>1075</v>
      </c>
      <c r="BE6" s="59">
        <v>7.0000000000000007E-2</v>
      </c>
      <c r="BF6" s="59">
        <f t="shared" si="15"/>
        <v>75.250000000000014</v>
      </c>
      <c r="BG6" s="59">
        <v>1135</v>
      </c>
      <c r="BH6" s="59">
        <v>2.7E-2</v>
      </c>
      <c r="BI6" s="59">
        <f t="shared" si="16"/>
        <v>30.645</v>
      </c>
      <c r="BJ6" s="59">
        <v>2108</v>
      </c>
      <c r="BK6" s="59">
        <v>0.02</v>
      </c>
      <c r="BL6" s="59">
        <f t="shared" si="17"/>
        <v>42.160000000000004</v>
      </c>
      <c r="BM6" s="59"/>
      <c r="BN6" s="59">
        <v>0.05</v>
      </c>
      <c r="BO6" s="59">
        <f t="shared" si="18"/>
        <v>0</v>
      </c>
      <c r="BP6" s="59">
        <v>20478</v>
      </c>
      <c r="BQ6" s="59">
        <v>4.1000000000000002E-2</v>
      </c>
      <c r="BR6" s="59">
        <f t="shared" si="19"/>
        <v>839.59800000000007</v>
      </c>
      <c r="BS6" s="59">
        <v>1674</v>
      </c>
      <c r="BT6" s="59">
        <v>0.115</v>
      </c>
      <c r="BU6" s="60">
        <f t="shared" si="20"/>
        <v>192.51000000000002</v>
      </c>
      <c r="BV6" s="58">
        <f t="shared" si="24"/>
        <v>106305.54300000001</v>
      </c>
    </row>
    <row r="7" spans="1:74" s="65" customFormat="1" x14ac:dyDescent="0.25">
      <c r="A7" s="62" t="s">
        <v>360</v>
      </c>
      <c r="B7" s="63">
        <v>2763</v>
      </c>
      <c r="C7" s="63">
        <v>2.74</v>
      </c>
      <c r="D7" s="63">
        <f t="shared" si="21"/>
        <v>7570.6200000000008</v>
      </c>
      <c r="E7" s="63">
        <v>17119</v>
      </c>
      <c r="F7" s="63">
        <v>2.57</v>
      </c>
      <c r="G7" s="63">
        <f t="shared" si="0"/>
        <v>43995.829999999994</v>
      </c>
      <c r="H7" s="63">
        <v>24362</v>
      </c>
      <c r="I7" s="63">
        <v>0.09</v>
      </c>
      <c r="J7" s="63">
        <f t="shared" si="22"/>
        <v>2192.58</v>
      </c>
      <c r="K7" s="63">
        <v>9160</v>
      </c>
      <c r="L7" s="63">
        <v>0.05</v>
      </c>
      <c r="M7" s="63">
        <f t="shared" si="23"/>
        <v>458</v>
      </c>
      <c r="N7" s="63">
        <v>3595</v>
      </c>
      <c r="O7" s="63">
        <v>0.43</v>
      </c>
      <c r="P7" s="63">
        <f t="shared" si="1"/>
        <v>1545.85</v>
      </c>
      <c r="Q7" s="63">
        <v>61</v>
      </c>
      <c r="R7" s="63">
        <v>0.76</v>
      </c>
      <c r="S7" s="63">
        <f t="shared" si="2"/>
        <v>46.36</v>
      </c>
      <c r="T7" s="63">
        <v>697</v>
      </c>
      <c r="U7" s="63">
        <v>0.03</v>
      </c>
      <c r="V7" s="63">
        <f t="shared" si="3"/>
        <v>20.91</v>
      </c>
      <c r="W7" s="63">
        <v>182</v>
      </c>
      <c r="X7" s="63">
        <v>0.56000000000000005</v>
      </c>
      <c r="Y7" s="63">
        <f t="shared" si="4"/>
        <v>101.92000000000002</v>
      </c>
      <c r="Z7" s="63">
        <v>920</v>
      </c>
      <c r="AA7" s="63">
        <v>0.33</v>
      </c>
      <c r="AB7" s="63">
        <f t="shared" si="5"/>
        <v>303.60000000000002</v>
      </c>
      <c r="AC7" s="63">
        <v>2547</v>
      </c>
      <c r="AD7" s="63">
        <v>0.11</v>
      </c>
      <c r="AE7" s="63">
        <f t="shared" si="6"/>
        <v>280.17</v>
      </c>
      <c r="AF7" s="63">
        <v>7430</v>
      </c>
      <c r="AG7" s="63">
        <v>0.08</v>
      </c>
      <c r="AH7" s="63">
        <f t="shared" si="7"/>
        <v>594.4</v>
      </c>
      <c r="AI7" s="63">
        <v>49</v>
      </c>
      <c r="AJ7" s="63">
        <v>2.2400000000000002</v>
      </c>
      <c r="AK7" s="63">
        <f t="shared" si="8"/>
        <v>109.76</v>
      </c>
      <c r="AL7" s="63"/>
      <c r="AM7" s="63">
        <v>8.31</v>
      </c>
      <c r="AN7" s="63">
        <f t="shared" si="9"/>
        <v>0</v>
      </c>
      <c r="AO7" s="63">
        <v>1029</v>
      </c>
      <c r="AP7" s="63">
        <v>0.17</v>
      </c>
      <c r="AQ7" s="63">
        <f t="shared" si="10"/>
        <v>174.93</v>
      </c>
      <c r="AR7" s="63"/>
      <c r="AS7" s="63">
        <v>0.106</v>
      </c>
      <c r="AT7" s="63">
        <f t="shared" si="11"/>
        <v>0</v>
      </c>
      <c r="AU7" s="63">
        <v>22</v>
      </c>
      <c r="AV7" s="63">
        <v>3.06</v>
      </c>
      <c r="AW7" s="63">
        <f t="shared" si="12"/>
        <v>67.320000000000007</v>
      </c>
      <c r="AX7" s="63">
        <v>1113</v>
      </c>
      <c r="AY7" s="63">
        <v>0.03</v>
      </c>
      <c r="AZ7" s="63">
        <f t="shared" si="13"/>
        <v>33.39</v>
      </c>
      <c r="BA7" s="63"/>
      <c r="BB7" s="63">
        <v>1.76</v>
      </c>
      <c r="BC7" s="63">
        <f t="shared" si="14"/>
        <v>0</v>
      </c>
      <c r="BD7" s="63">
        <v>10055</v>
      </c>
      <c r="BE7" s="63">
        <v>7.0000000000000007E-2</v>
      </c>
      <c r="BF7" s="63">
        <f t="shared" si="15"/>
        <v>703.85</v>
      </c>
      <c r="BG7" s="63">
        <v>191</v>
      </c>
      <c r="BH7" s="63">
        <v>2.7E-2</v>
      </c>
      <c r="BI7" s="63">
        <f t="shared" si="16"/>
        <v>5.157</v>
      </c>
      <c r="BJ7" s="63">
        <v>1</v>
      </c>
      <c r="BK7" s="63">
        <v>0.02</v>
      </c>
      <c r="BL7" s="63">
        <f t="shared" si="17"/>
        <v>0.02</v>
      </c>
      <c r="BM7" s="63"/>
      <c r="BN7" s="63">
        <v>0.05</v>
      </c>
      <c r="BO7" s="63">
        <f t="shared" si="18"/>
        <v>0</v>
      </c>
      <c r="BP7" s="63">
        <v>2263</v>
      </c>
      <c r="BQ7" s="63">
        <v>4.1000000000000002E-2</v>
      </c>
      <c r="BR7" s="63">
        <f t="shared" si="19"/>
        <v>92.783000000000001</v>
      </c>
      <c r="BS7" s="63">
        <v>274</v>
      </c>
      <c r="BT7" s="63">
        <v>0.115</v>
      </c>
      <c r="BU7" s="64">
        <f t="shared" si="20"/>
        <v>31.51</v>
      </c>
      <c r="BV7" s="62">
        <f t="shared" si="24"/>
        <v>58328.959999999999</v>
      </c>
    </row>
    <row r="8" spans="1:74" x14ac:dyDescent="0.25">
      <c r="A8" s="48" t="s">
        <v>361</v>
      </c>
      <c r="B8" s="51">
        <v>14347</v>
      </c>
      <c r="C8" s="51">
        <v>2.74</v>
      </c>
      <c r="D8" s="52">
        <f t="shared" si="21"/>
        <v>39310.780000000006</v>
      </c>
      <c r="E8" s="51">
        <v>28585</v>
      </c>
      <c r="F8" s="51">
        <v>2.57</v>
      </c>
      <c r="G8" s="52">
        <f t="shared" si="0"/>
        <v>73463.45</v>
      </c>
      <c r="H8" s="51">
        <v>65769</v>
      </c>
      <c r="I8" s="51">
        <v>0.09</v>
      </c>
      <c r="J8" s="52">
        <f t="shared" si="22"/>
        <v>5919.21</v>
      </c>
      <c r="K8" s="51">
        <v>33429</v>
      </c>
      <c r="L8" s="51">
        <v>0.05</v>
      </c>
      <c r="M8" s="52">
        <f t="shared" si="23"/>
        <v>1671.45</v>
      </c>
      <c r="N8" s="51">
        <v>13210</v>
      </c>
      <c r="O8" s="51">
        <v>0.43</v>
      </c>
      <c r="P8" s="52">
        <f t="shared" si="1"/>
        <v>5680.3</v>
      </c>
      <c r="Q8" s="51">
        <v>9</v>
      </c>
      <c r="R8" s="51">
        <v>0.76</v>
      </c>
      <c r="S8" s="52">
        <f t="shared" si="2"/>
        <v>6.84</v>
      </c>
      <c r="T8" s="51">
        <v>0</v>
      </c>
      <c r="U8" s="51">
        <v>0.03</v>
      </c>
      <c r="V8" s="52">
        <f t="shared" si="3"/>
        <v>0</v>
      </c>
      <c r="W8" s="51">
        <v>755</v>
      </c>
      <c r="X8" s="51">
        <v>0.56000000000000005</v>
      </c>
      <c r="Y8" s="52">
        <f t="shared" si="4"/>
        <v>422.80000000000007</v>
      </c>
      <c r="Z8" s="51">
        <v>2151</v>
      </c>
      <c r="AA8" s="51">
        <v>0.33</v>
      </c>
      <c r="AB8" s="52">
        <f t="shared" si="5"/>
        <v>709.83</v>
      </c>
      <c r="AC8" s="51">
        <v>8934</v>
      </c>
      <c r="AD8" s="51">
        <v>0.11</v>
      </c>
      <c r="AE8" s="52">
        <f t="shared" si="6"/>
        <v>982.74</v>
      </c>
      <c r="AF8" s="51"/>
      <c r="AG8" s="51">
        <v>0.08</v>
      </c>
      <c r="AH8" s="52">
        <f t="shared" si="7"/>
        <v>0</v>
      </c>
      <c r="AI8" s="51"/>
      <c r="AJ8" s="51">
        <v>2.2400000000000002</v>
      </c>
      <c r="AK8" s="52">
        <f t="shared" si="8"/>
        <v>0</v>
      </c>
      <c r="AL8" s="51"/>
      <c r="AM8" s="51">
        <v>8.31</v>
      </c>
      <c r="AN8" s="52">
        <f t="shared" si="9"/>
        <v>0</v>
      </c>
      <c r="AO8" s="51">
        <v>3074</v>
      </c>
      <c r="AP8" s="51">
        <v>0.17</v>
      </c>
      <c r="AQ8" s="52">
        <f t="shared" si="10"/>
        <v>522.58000000000004</v>
      </c>
      <c r="AR8" s="51"/>
      <c r="AS8" s="51">
        <v>0.106</v>
      </c>
      <c r="AT8" s="52">
        <f t="shared" si="11"/>
        <v>0</v>
      </c>
      <c r="AU8" s="51">
        <v>56</v>
      </c>
      <c r="AV8" s="51">
        <v>3.06</v>
      </c>
      <c r="AW8" s="52">
        <f t="shared" si="12"/>
        <v>171.36</v>
      </c>
      <c r="AX8" s="51">
        <v>15220</v>
      </c>
      <c r="AY8" s="51">
        <v>0.03</v>
      </c>
      <c r="AZ8" s="52">
        <f t="shared" si="13"/>
        <v>456.59999999999997</v>
      </c>
      <c r="BA8" s="51">
        <v>443</v>
      </c>
      <c r="BB8" s="51">
        <v>1.76</v>
      </c>
      <c r="BC8" s="52">
        <f t="shared" si="14"/>
        <v>779.68</v>
      </c>
      <c r="BD8" s="51">
        <v>1120</v>
      </c>
      <c r="BE8" s="51">
        <v>7.0000000000000007E-2</v>
      </c>
      <c r="BF8" s="52">
        <f t="shared" si="15"/>
        <v>78.400000000000006</v>
      </c>
      <c r="BG8" s="51">
        <v>2155</v>
      </c>
      <c r="BH8" s="51">
        <v>2.7E-2</v>
      </c>
      <c r="BI8" s="52">
        <f t="shared" si="16"/>
        <v>58.185000000000002</v>
      </c>
      <c r="BJ8" s="51">
        <v>235</v>
      </c>
      <c r="BK8" s="51">
        <v>0.02</v>
      </c>
      <c r="BL8" s="52">
        <f t="shared" si="17"/>
        <v>4.7</v>
      </c>
      <c r="BM8" s="51"/>
      <c r="BN8" s="51">
        <v>0.05</v>
      </c>
      <c r="BO8" s="52">
        <f t="shared" si="18"/>
        <v>0</v>
      </c>
      <c r="BP8" s="51">
        <v>11287</v>
      </c>
      <c r="BQ8" s="51">
        <v>4.1000000000000002E-2</v>
      </c>
      <c r="BR8" s="52">
        <f t="shared" si="19"/>
        <v>462.767</v>
      </c>
      <c r="BS8" s="51">
        <v>911</v>
      </c>
      <c r="BT8" s="51">
        <v>0.115</v>
      </c>
      <c r="BU8" s="55">
        <f t="shared" si="20"/>
        <v>104.765</v>
      </c>
      <c r="BV8" s="56">
        <f t="shared" si="24"/>
        <v>130806.43700000001</v>
      </c>
    </row>
    <row r="9" spans="1:74" x14ac:dyDescent="0.25">
      <c r="A9" s="48" t="s">
        <v>362</v>
      </c>
      <c r="B9" s="51">
        <v>2303</v>
      </c>
      <c r="C9" s="51">
        <v>2.74</v>
      </c>
      <c r="D9" s="52">
        <f t="shared" si="21"/>
        <v>6310.22</v>
      </c>
      <c r="E9" s="51">
        <v>10639</v>
      </c>
      <c r="F9" s="51">
        <v>2.57</v>
      </c>
      <c r="G9" s="52">
        <f t="shared" si="0"/>
        <v>27342.23</v>
      </c>
      <c r="H9" s="51">
        <v>13496</v>
      </c>
      <c r="I9" s="51">
        <v>0.09</v>
      </c>
      <c r="J9" s="52">
        <f t="shared" si="22"/>
        <v>1214.6399999999999</v>
      </c>
      <c r="K9" s="51">
        <v>4823</v>
      </c>
      <c r="L9" s="51">
        <v>0.05</v>
      </c>
      <c r="M9" s="52">
        <f t="shared" si="23"/>
        <v>241.15</v>
      </c>
      <c r="N9" s="51">
        <v>3474</v>
      </c>
      <c r="O9" s="51">
        <v>0.43</v>
      </c>
      <c r="P9" s="52">
        <f t="shared" si="1"/>
        <v>1493.82</v>
      </c>
      <c r="Q9" s="51">
        <v>49</v>
      </c>
      <c r="R9" s="51">
        <v>0.76</v>
      </c>
      <c r="S9" s="52">
        <f t="shared" si="2"/>
        <v>37.24</v>
      </c>
      <c r="T9" s="51">
        <v>0</v>
      </c>
      <c r="U9" s="51">
        <v>0.03</v>
      </c>
      <c r="V9" s="52">
        <f t="shared" si="3"/>
        <v>0</v>
      </c>
      <c r="W9" s="51">
        <v>78</v>
      </c>
      <c r="X9" s="51">
        <v>0.56000000000000005</v>
      </c>
      <c r="Y9" s="52">
        <f t="shared" si="4"/>
        <v>43.680000000000007</v>
      </c>
      <c r="Z9" s="51">
        <v>86</v>
      </c>
      <c r="AA9" s="51">
        <v>0.33</v>
      </c>
      <c r="AB9" s="52">
        <f t="shared" si="5"/>
        <v>28.380000000000003</v>
      </c>
      <c r="AC9" s="51">
        <v>1016</v>
      </c>
      <c r="AD9" s="51">
        <v>0.11</v>
      </c>
      <c r="AE9" s="52">
        <f t="shared" si="6"/>
        <v>111.76</v>
      </c>
      <c r="AF9" s="51"/>
      <c r="AG9" s="51">
        <v>0.08</v>
      </c>
      <c r="AH9" s="52">
        <f t="shared" si="7"/>
        <v>0</v>
      </c>
      <c r="AI9" s="51"/>
      <c r="AJ9" s="51">
        <v>2.2400000000000002</v>
      </c>
      <c r="AK9" s="52">
        <f t="shared" si="8"/>
        <v>0</v>
      </c>
      <c r="AL9" s="51"/>
      <c r="AM9" s="51">
        <v>8.31</v>
      </c>
      <c r="AN9" s="52">
        <f t="shared" si="9"/>
        <v>0</v>
      </c>
      <c r="AO9" s="51">
        <v>1140</v>
      </c>
      <c r="AP9" s="51">
        <v>0.17</v>
      </c>
      <c r="AQ9" s="52">
        <f t="shared" si="10"/>
        <v>193.8</v>
      </c>
      <c r="AR9" s="51"/>
      <c r="AS9" s="51">
        <v>0.106</v>
      </c>
      <c r="AT9" s="52">
        <f t="shared" si="11"/>
        <v>0</v>
      </c>
      <c r="AU9" s="51">
        <v>170</v>
      </c>
      <c r="AV9" s="51">
        <v>3.06</v>
      </c>
      <c r="AW9" s="52">
        <f t="shared" si="12"/>
        <v>520.20000000000005</v>
      </c>
      <c r="AX9" s="51">
        <v>21199</v>
      </c>
      <c r="AY9" s="51">
        <v>0.03</v>
      </c>
      <c r="AZ9" s="52">
        <f t="shared" si="13"/>
        <v>635.97</v>
      </c>
      <c r="BA9" s="51"/>
      <c r="BB9" s="51">
        <v>1.76</v>
      </c>
      <c r="BC9" s="52">
        <f t="shared" si="14"/>
        <v>0</v>
      </c>
      <c r="BD9" s="51">
        <v>1043</v>
      </c>
      <c r="BE9" s="51">
        <v>7.0000000000000007E-2</v>
      </c>
      <c r="BF9" s="52">
        <f t="shared" si="15"/>
        <v>73.010000000000005</v>
      </c>
      <c r="BG9" s="51">
        <v>978</v>
      </c>
      <c r="BH9" s="51">
        <v>2.7E-2</v>
      </c>
      <c r="BI9" s="52">
        <f t="shared" si="16"/>
        <v>26.405999999999999</v>
      </c>
      <c r="BJ9" s="51"/>
      <c r="BK9" s="51">
        <v>0.02</v>
      </c>
      <c r="BL9" s="52">
        <f t="shared" si="17"/>
        <v>0</v>
      </c>
      <c r="BM9" s="51"/>
      <c r="BN9" s="51">
        <v>0.05</v>
      </c>
      <c r="BO9" s="52">
        <f t="shared" si="18"/>
        <v>0</v>
      </c>
      <c r="BP9" s="51">
        <v>651</v>
      </c>
      <c r="BQ9" s="51">
        <v>4.1000000000000002E-2</v>
      </c>
      <c r="BR9" s="52">
        <f t="shared" si="19"/>
        <v>26.691000000000003</v>
      </c>
      <c r="BS9" s="51">
        <v>315</v>
      </c>
      <c r="BT9" s="51">
        <v>0.115</v>
      </c>
      <c r="BU9" s="55">
        <f t="shared" si="20"/>
        <v>36.225000000000001</v>
      </c>
      <c r="BV9" s="56">
        <f t="shared" si="24"/>
        <v>38335.421999999999</v>
      </c>
    </row>
    <row r="10" spans="1:74" x14ac:dyDescent="0.25">
      <c r="A10" s="48" t="s">
        <v>363</v>
      </c>
      <c r="B10" s="51">
        <v>1309</v>
      </c>
      <c r="C10" s="51">
        <v>2.74</v>
      </c>
      <c r="D10" s="52">
        <f t="shared" si="21"/>
        <v>3586.6600000000003</v>
      </c>
      <c r="E10" s="51">
        <v>5832</v>
      </c>
      <c r="F10" s="51">
        <v>2.57</v>
      </c>
      <c r="G10" s="52">
        <f t="shared" si="0"/>
        <v>14988.24</v>
      </c>
      <c r="H10" s="51">
        <v>19923</v>
      </c>
      <c r="I10" s="51">
        <v>0.09</v>
      </c>
      <c r="J10" s="52">
        <f t="shared" si="22"/>
        <v>1793.07</v>
      </c>
      <c r="K10" s="51">
        <v>2480</v>
      </c>
      <c r="L10" s="51">
        <v>0.05</v>
      </c>
      <c r="M10" s="52">
        <f t="shared" si="23"/>
        <v>124</v>
      </c>
      <c r="N10" s="51">
        <v>739</v>
      </c>
      <c r="O10" s="51">
        <v>0.43</v>
      </c>
      <c r="P10" s="52">
        <f t="shared" si="1"/>
        <v>317.77</v>
      </c>
      <c r="Q10" s="51">
        <v>0</v>
      </c>
      <c r="R10" s="51">
        <v>0.76</v>
      </c>
      <c r="S10" s="52">
        <f t="shared" si="2"/>
        <v>0</v>
      </c>
      <c r="T10" s="51">
        <v>0</v>
      </c>
      <c r="U10" s="51">
        <v>0.03</v>
      </c>
      <c r="V10" s="52">
        <f t="shared" si="3"/>
        <v>0</v>
      </c>
      <c r="W10" s="51">
        <v>1494</v>
      </c>
      <c r="X10" s="51">
        <v>0.56000000000000005</v>
      </c>
      <c r="Y10" s="52">
        <f t="shared" si="4"/>
        <v>836.6400000000001</v>
      </c>
      <c r="Z10" s="51">
        <v>353</v>
      </c>
      <c r="AA10" s="51">
        <v>0.33</v>
      </c>
      <c r="AB10" s="52">
        <f t="shared" si="5"/>
        <v>116.49000000000001</v>
      </c>
      <c r="AC10" s="51">
        <v>1690</v>
      </c>
      <c r="AD10" s="51">
        <v>0.11</v>
      </c>
      <c r="AE10" s="52">
        <f t="shared" si="6"/>
        <v>185.9</v>
      </c>
      <c r="AF10" s="51"/>
      <c r="AG10" s="51">
        <v>0.08</v>
      </c>
      <c r="AH10" s="52">
        <f t="shared" si="7"/>
        <v>0</v>
      </c>
      <c r="AI10" s="51"/>
      <c r="AJ10" s="51">
        <v>2.2400000000000002</v>
      </c>
      <c r="AK10" s="52">
        <f t="shared" si="8"/>
        <v>0</v>
      </c>
      <c r="AL10" s="51"/>
      <c r="AM10" s="51">
        <v>8.31</v>
      </c>
      <c r="AN10" s="52">
        <f t="shared" si="9"/>
        <v>0</v>
      </c>
      <c r="AO10" s="51">
        <v>1665</v>
      </c>
      <c r="AP10" s="51">
        <v>0.17</v>
      </c>
      <c r="AQ10" s="52">
        <f t="shared" si="10"/>
        <v>283.05</v>
      </c>
      <c r="AR10" s="51"/>
      <c r="AS10" s="51">
        <v>0.106</v>
      </c>
      <c r="AT10" s="52">
        <f t="shared" si="11"/>
        <v>0</v>
      </c>
      <c r="AU10" s="51">
        <v>0</v>
      </c>
      <c r="AV10" s="51">
        <v>3.06</v>
      </c>
      <c r="AW10" s="52">
        <f t="shared" si="12"/>
        <v>0</v>
      </c>
      <c r="AX10" s="51">
        <v>9498</v>
      </c>
      <c r="AY10" s="51">
        <v>0.03</v>
      </c>
      <c r="AZ10" s="52">
        <f t="shared" si="13"/>
        <v>284.94</v>
      </c>
      <c r="BA10" s="51"/>
      <c r="BB10" s="51">
        <v>1.76</v>
      </c>
      <c r="BC10" s="52">
        <f t="shared" si="14"/>
        <v>0</v>
      </c>
      <c r="BD10" s="51">
        <v>3953</v>
      </c>
      <c r="BE10" s="51">
        <v>7.0000000000000007E-2</v>
      </c>
      <c r="BF10" s="52">
        <f t="shared" si="15"/>
        <v>276.71000000000004</v>
      </c>
      <c r="BG10" s="51">
        <v>836</v>
      </c>
      <c r="BH10" s="51">
        <v>2.7E-2</v>
      </c>
      <c r="BI10" s="52">
        <f t="shared" si="16"/>
        <v>22.571999999999999</v>
      </c>
      <c r="BJ10" s="51"/>
      <c r="BK10" s="51">
        <v>0.02</v>
      </c>
      <c r="BL10" s="52">
        <f t="shared" si="17"/>
        <v>0</v>
      </c>
      <c r="BM10" s="51"/>
      <c r="BN10" s="51">
        <v>0.05</v>
      </c>
      <c r="BO10" s="52">
        <f t="shared" si="18"/>
        <v>0</v>
      </c>
      <c r="BP10" s="51">
        <v>1354</v>
      </c>
      <c r="BQ10" s="51">
        <v>4.1000000000000002E-2</v>
      </c>
      <c r="BR10" s="52">
        <f t="shared" si="19"/>
        <v>55.514000000000003</v>
      </c>
      <c r="BS10" s="51">
        <v>40.200000000000003</v>
      </c>
      <c r="BT10" s="51">
        <v>0.115</v>
      </c>
      <c r="BU10" s="55">
        <f t="shared" si="20"/>
        <v>4.6230000000000002</v>
      </c>
      <c r="BV10" s="56">
        <f t="shared" si="24"/>
        <v>22876.179</v>
      </c>
    </row>
    <row r="11" spans="1:74" x14ac:dyDescent="0.25">
      <c r="A11" s="48" t="s">
        <v>364</v>
      </c>
      <c r="B11" s="51">
        <v>812</v>
      </c>
      <c r="C11" s="51">
        <v>2.74</v>
      </c>
      <c r="D11" s="52">
        <f t="shared" si="21"/>
        <v>2224.88</v>
      </c>
      <c r="E11" s="51">
        <v>8325</v>
      </c>
      <c r="F11" s="51">
        <v>2.57</v>
      </c>
      <c r="G11" s="52">
        <f t="shared" si="0"/>
        <v>21395.25</v>
      </c>
      <c r="H11" s="51">
        <v>16347</v>
      </c>
      <c r="I11" s="51">
        <v>0.09</v>
      </c>
      <c r="J11" s="52">
        <f t="shared" si="22"/>
        <v>1471.23</v>
      </c>
      <c r="K11" s="51">
        <v>4089</v>
      </c>
      <c r="L11" s="51">
        <v>0.05</v>
      </c>
      <c r="M11" s="52">
        <f t="shared" si="23"/>
        <v>204.45000000000002</v>
      </c>
      <c r="N11" s="51">
        <v>1883</v>
      </c>
      <c r="O11" s="51">
        <v>0.43</v>
      </c>
      <c r="P11" s="52">
        <f t="shared" si="1"/>
        <v>809.68999999999994</v>
      </c>
      <c r="Q11" s="51">
        <v>3</v>
      </c>
      <c r="R11" s="51">
        <v>0.76</v>
      </c>
      <c r="S11" s="52">
        <f t="shared" si="2"/>
        <v>2.2800000000000002</v>
      </c>
      <c r="T11" s="51">
        <v>0</v>
      </c>
      <c r="U11" s="51">
        <v>0.03</v>
      </c>
      <c r="V11" s="52">
        <f t="shared" si="3"/>
        <v>0</v>
      </c>
      <c r="W11" s="51">
        <v>123</v>
      </c>
      <c r="X11" s="51">
        <v>0.56000000000000005</v>
      </c>
      <c r="Y11" s="52">
        <f t="shared" si="4"/>
        <v>68.88000000000001</v>
      </c>
      <c r="Z11" s="51">
        <v>3</v>
      </c>
      <c r="AA11" s="51">
        <v>0.33</v>
      </c>
      <c r="AB11" s="52">
        <f t="shared" si="5"/>
        <v>0.99</v>
      </c>
      <c r="AC11" s="51">
        <v>273</v>
      </c>
      <c r="AD11" s="51">
        <v>0.11</v>
      </c>
      <c r="AE11" s="52">
        <f t="shared" si="6"/>
        <v>30.03</v>
      </c>
      <c r="AF11" s="51"/>
      <c r="AG11" s="51">
        <v>0.08</v>
      </c>
      <c r="AH11" s="52">
        <f t="shared" si="7"/>
        <v>0</v>
      </c>
      <c r="AI11" s="51"/>
      <c r="AJ11" s="51">
        <v>2.2400000000000002</v>
      </c>
      <c r="AK11" s="52">
        <f t="shared" si="8"/>
        <v>0</v>
      </c>
      <c r="AL11" s="51"/>
      <c r="AM11" s="51">
        <v>8.31</v>
      </c>
      <c r="AN11" s="52">
        <f t="shared" si="9"/>
        <v>0</v>
      </c>
      <c r="AO11" s="51">
        <v>803</v>
      </c>
      <c r="AP11" s="51">
        <v>0.17</v>
      </c>
      <c r="AQ11" s="52">
        <f t="shared" si="10"/>
        <v>136.51000000000002</v>
      </c>
      <c r="AR11" s="51"/>
      <c r="AS11" s="51">
        <v>0.106</v>
      </c>
      <c r="AT11" s="52">
        <f t="shared" si="11"/>
        <v>0</v>
      </c>
      <c r="AU11" s="51">
        <v>37</v>
      </c>
      <c r="AV11" s="51">
        <v>3.06</v>
      </c>
      <c r="AW11" s="52">
        <f t="shared" si="12"/>
        <v>113.22</v>
      </c>
      <c r="AX11" s="51">
        <v>10212</v>
      </c>
      <c r="AY11" s="51">
        <v>0.03</v>
      </c>
      <c r="AZ11" s="52">
        <f t="shared" si="13"/>
        <v>306.36</v>
      </c>
      <c r="BA11" s="51"/>
      <c r="BB11" s="51">
        <v>1.76</v>
      </c>
      <c r="BC11" s="52">
        <f t="shared" si="14"/>
        <v>0</v>
      </c>
      <c r="BD11" s="51">
        <v>213</v>
      </c>
      <c r="BE11" s="51">
        <v>7.0000000000000007E-2</v>
      </c>
      <c r="BF11" s="52">
        <f t="shared" si="15"/>
        <v>14.910000000000002</v>
      </c>
      <c r="BG11" s="51">
        <v>238</v>
      </c>
      <c r="BH11" s="51">
        <v>2.7E-2</v>
      </c>
      <c r="BI11" s="52">
        <f t="shared" si="16"/>
        <v>6.4260000000000002</v>
      </c>
      <c r="BJ11" s="51"/>
      <c r="BK11" s="51">
        <v>0.02</v>
      </c>
      <c r="BL11" s="52">
        <f t="shared" si="17"/>
        <v>0</v>
      </c>
      <c r="BM11" s="51"/>
      <c r="BN11" s="51">
        <v>0.05</v>
      </c>
      <c r="BO11" s="52">
        <f t="shared" si="18"/>
        <v>0</v>
      </c>
      <c r="BP11" s="51">
        <v>326</v>
      </c>
      <c r="BQ11" s="51">
        <v>4.1000000000000002E-2</v>
      </c>
      <c r="BR11" s="52">
        <f t="shared" si="19"/>
        <v>13.366000000000001</v>
      </c>
      <c r="BS11" s="51">
        <v>44.2</v>
      </c>
      <c r="BT11" s="51">
        <v>0.115</v>
      </c>
      <c r="BU11" s="55">
        <f t="shared" si="20"/>
        <v>5.0830000000000002</v>
      </c>
      <c r="BV11" s="56">
        <f t="shared" si="24"/>
        <v>26803.555</v>
      </c>
    </row>
    <row r="12" spans="1:74" x14ac:dyDescent="0.25">
      <c r="A12" s="48" t="s">
        <v>365</v>
      </c>
      <c r="B12" s="51">
        <v>1751</v>
      </c>
      <c r="C12" s="51">
        <v>2.74</v>
      </c>
      <c r="D12" s="52">
        <f t="shared" si="21"/>
        <v>4797.7400000000007</v>
      </c>
      <c r="E12" s="51">
        <v>7248</v>
      </c>
      <c r="F12" s="51">
        <v>2.57</v>
      </c>
      <c r="G12" s="52">
        <f t="shared" si="0"/>
        <v>18627.36</v>
      </c>
      <c r="H12" s="51">
        <v>13548</v>
      </c>
      <c r="I12" s="51">
        <v>0.09</v>
      </c>
      <c r="J12" s="52">
        <f t="shared" si="22"/>
        <v>1219.32</v>
      </c>
      <c r="K12" s="51">
        <v>3068</v>
      </c>
      <c r="L12" s="51">
        <v>0.05</v>
      </c>
      <c r="M12" s="52">
        <f t="shared" si="23"/>
        <v>153.4</v>
      </c>
      <c r="N12" s="51">
        <v>2128</v>
      </c>
      <c r="O12" s="51">
        <v>0.43</v>
      </c>
      <c r="P12" s="52">
        <f t="shared" si="1"/>
        <v>915.04</v>
      </c>
      <c r="Q12" s="51">
        <v>0</v>
      </c>
      <c r="R12" s="51">
        <v>0.76</v>
      </c>
      <c r="S12" s="52">
        <f t="shared" si="2"/>
        <v>0</v>
      </c>
      <c r="T12" s="51">
        <v>0</v>
      </c>
      <c r="U12" s="51">
        <v>0.03</v>
      </c>
      <c r="V12" s="52">
        <f t="shared" si="3"/>
        <v>0</v>
      </c>
      <c r="W12" s="51">
        <v>62</v>
      </c>
      <c r="X12" s="51">
        <v>0.56000000000000005</v>
      </c>
      <c r="Y12" s="52">
        <f t="shared" si="4"/>
        <v>34.720000000000006</v>
      </c>
      <c r="Z12" s="51">
        <v>338</v>
      </c>
      <c r="AA12" s="51">
        <v>0.33</v>
      </c>
      <c r="AB12" s="52">
        <f t="shared" si="5"/>
        <v>111.54</v>
      </c>
      <c r="AC12" s="51">
        <v>569</v>
      </c>
      <c r="AD12" s="51">
        <v>0.11</v>
      </c>
      <c r="AE12" s="52">
        <f t="shared" si="6"/>
        <v>62.59</v>
      </c>
      <c r="AF12" s="51"/>
      <c r="AG12" s="51">
        <v>0.08</v>
      </c>
      <c r="AH12" s="52">
        <f t="shared" si="7"/>
        <v>0</v>
      </c>
      <c r="AI12" s="51"/>
      <c r="AJ12" s="51">
        <v>2.2400000000000002</v>
      </c>
      <c r="AK12" s="52">
        <f t="shared" si="8"/>
        <v>0</v>
      </c>
      <c r="AL12" s="51"/>
      <c r="AM12" s="51">
        <v>8.31</v>
      </c>
      <c r="AN12" s="52">
        <f t="shared" si="9"/>
        <v>0</v>
      </c>
      <c r="AO12" s="51">
        <v>1798</v>
      </c>
      <c r="AP12" s="51">
        <v>0.17</v>
      </c>
      <c r="AQ12" s="52">
        <f t="shared" si="10"/>
        <v>305.66000000000003</v>
      </c>
      <c r="AR12" s="51"/>
      <c r="AS12" s="51">
        <v>0.106</v>
      </c>
      <c r="AT12" s="52">
        <f t="shared" si="11"/>
        <v>0</v>
      </c>
      <c r="AU12" s="51">
        <v>57</v>
      </c>
      <c r="AV12" s="51">
        <v>3.06</v>
      </c>
      <c r="AW12" s="52">
        <f t="shared" si="12"/>
        <v>174.42000000000002</v>
      </c>
      <c r="AX12" s="51">
        <v>10400</v>
      </c>
      <c r="AY12" s="51">
        <v>0.03</v>
      </c>
      <c r="AZ12" s="52">
        <f t="shared" si="13"/>
        <v>312</v>
      </c>
      <c r="BA12" s="51"/>
      <c r="BB12" s="51">
        <v>1.76</v>
      </c>
      <c r="BC12" s="52">
        <f t="shared" si="14"/>
        <v>0</v>
      </c>
      <c r="BD12" s="51">
        <v>17</v>
      </c>
      <c r="BE12" s="51">
        <v>7.0000000000000007E-2</v>
      </c>
      <c r="BF12" s="52">
        <f t="shared" si="15"/>
        <v>1.1900000000000002</v>
      </c>
      <c r="BG12" s="51">
        <v>1530</v>
      </c>
      <c r="BH12" s="51">
        <v>2.7E-2</v>
      </c>
      <c r="BI12" s="52">
        <f t="shared" si="16"/>
        <v>41.31</v>
      </c>
      <c r="BJ12" s="51"/>
      <c r="BK12" s="51">
        <v>0.02</v>
      </c>
      <c r="BL12" s="52">
        <f t="shared" si="17"/>
        <v>0</v>
      </c>
      <c r="BM12" s="51"/>
      <c r="BN12" s="51">
        <v>0.05</v>
      </c>
      <c r="BO12" s="52">
        <f t="shared" si="18"/>
        <v>0</v>
      </c>
      <c r="BP12" s="51"/>
      <c r="BQ12" s="51">
        <v>4.1000000000000002E-2</v>
      </c>
      <c r="BR12" s="52">
        <f t="shared" si="19"/>
        <v>0</v>
      </c>
      <c r="BS12" s="51">
        <v>207</v>
      </c>
      <c r="BT12" s="51">
        <v>0.115</v>
      </c>
      <c r="BU12" s="55">
        <f t="shared" si="20"/>
        <v>23.805</v>
      </c>
      <c r="BV12" s="56">
        <f t="shared" si="24"/>
        <v>26780.095000000001</v>
      </c>
    </row>
    <row r="13" spans="1:74" x14ac:dyDescent="0.25">
      <c r="A13" s="48" t="s">
        <v>366</v>
      </c>
      <c r="B13" s="51">
        <v>1928</v>
      </c>
      <c r="C13" s="51">
        <v>2.74</v>
      </c>
      <c r="D13" s="52">
        <f t="shared" si="21"/>
        <v>5282.72</v>
      </c>
      <c r="E13" s="51">
        <v>13736</v>
      </c>
      <c r="F13" s="51">
        <v>2.57</v>
      </c>
      <c r="G13" s="52">
        <f t="shared" si="0"/>
        <v>35301.519999999997</v>
      </c>
      <c r="H13" s="51">
        <v>15007</v>
      </c>
      <c r="I13" s="51">
        <v>0.09</v>
      </c>
      <c r="J13" s="52">
        <f t="shared" si="22"/>
        <v>1350.6299999999999</v>
      </c>
      <c r="K13" s="51">
        <v>2044</v>
      </c>
      <c r="L13" s="51">
        <v>0.05</v>
      </c>
      <c r="M13" s="52">
        <f t="shared" si="23"/>
        <v>102.2</v>
      </c>
      <c r="N13" s="51">
        <v>3613</v>
      </c>
      <c r="O13" s="51">
        <v>0.43</v>
      </c>
      <c r="P13" s="52">
        <f t="shared" si="1"/>
        <v>1553.59</v>
      </c>
      <c r="Q13" s="51">
        <v>0</v>
      </c>
      <c r="R13" s="51">
        <v>0.76</v>
      </c>
      <c r="S13" s="52">
        <f t="shared" si="2"/>
        <v>0</v>
      </c>
      <c r="T13" s="51">
        <v>0</v>
      </c>
      <c r="U13" s="51">
        <v>0.03</v>
      </c>
      <c r="V13" s="52">
        <f t="shared" si="3"/>
        <v>0</v>
      </c>
      <c r="W13" s="51">
        <v>37</v>
      </c>
      <c r="X13" s="51">
        <v>0.56000000000000005</v>
      </c>
      <c r="Y13" s="52">
        <f t="shared" si="4"/>
        <v>20.720000000000002</v>
      </c>
      <c r="Z13" s="51">
        <v>257</v>
      </c>
      <c r="AA13" s="51">
        <v>0.33</v>
      </c>
      <c r="AB13" s="52">
        <f t="shared" si="5"/>
        <v>84.81</v>
      </c>
      <c r="AC13" s="51">
        <v>1735</v>
      </c>
      <c r="AD13" s="51">
        <v>0.11</v>
      </c>
      <c r="AE13" s="52">
        <f t="shared" si="6"/>
        <v>190.85</v>
      </c>
      <c r="AF13" s="51"/>
      <c r="AG13" s="51">
        <v>0.08</v>
      </c>
      <c r="AH13" s="52">
        <f t="shared" si="7"/>
        <v>0</v>
      </c>
      <c r="AI13" s="51"/>
      <c r="AJ13" s="51">
        <v>2.2400000000000002</v>
      </c>
      <c r="AK13" s="52">
        <f t="shared" si="8"/>
        <v>0</v>
      </c>
      <c r="AL13" s="51"/>
      <c r="AM13" s="51">
        <v>8.31</v>
      </c>
      <c r="AN13" s="52">
        <f t="shared" si="9"/>
        <v>0</v>
      </c>
      <c r="AO13" s="51">
        <v>254</v>
      </c>
      <c r="AP13" s="51">
        <v>0.17</v>
      </c>
      <c r="AQ13" s="52">
        <f t="shared" si="10"/>
        <v>43.18</v>
      </c>
      <c r="AR13" s="51"/>
      <c r="AS13" s="51">
        <v>0.106</v>
      </c>
      <c r="AT13" s="52">
        <f t="shared" si="11"/>
        <v>0</v>
      </c>
      <c r="AU13" s="51">
        <v>79</v>
      </c>
      <c r="AV13" s="51">
        <v>3.06</v>
      </c>
      <c r="AW13" s="52">
        <f t="shared" si="12"/>
        <v>241.74</v>
      </c>
      <c r="AX13" s="51">
        <v>4878</v>
      </c>
      <c r="AY13" s="51">
        <v>0.03</v>
      </c>
      <c r="AZ13" s="52">
        <f t="shared" si="13"/>
        <v>146.34</v>
      </c>
      <c r="BA13" s="51"/>
      <c r="BB13" s="51">
        <v>1.76</v>
      </c>
      <c r="BC13" s="52">
        <f t="shared" si="14"/>
        <v>0</v>
      </c>
      <c r="BD13" s="51">
        <v>4594</v>
      </c>
      <c r="BE13" s="51">
        <v>7.0000000000000007E-2</v>
      </c>
      <c r="BF13" s="52">
        <f t="shared" si="15"/>
        <v>321.58000000000004</v>
      </c>
      <c r="BG13" s="51">
        <v>1109</v>
      </c>
      <c r="BH13" s="51">
        <v>2.7E-2</v>
      </c>
      <c r="BI13" s="52">
        <f t="shared" si="16"/>
        <v>29.943000000000001</v>
      </c>
      <c r="BJ13" s="51"/>
      <c r="BK13" s="51">
        <v>0.02</v>
      </c>
      <c r="BL13" s="52">
        <f t="shared" si="17"/>
        <v>0</v>
      </c>
      <c r="BM13" s="51"/>
      <c r="BN13" s="51">
        <v>0.05</v>
      </c>
      <c r="BO13" s="52">
        <f t="shared" si="18"/>
        <v>0</v>
      </c>
      <c r="BP13" s="51">
        <v>5562</v>
      </c>
      <c r="BQ13" s="51">
        <v>4.1000000000000002E-2</v>
      </c>
      <c r="BR13" s="52">
        <f t="shared" si="19"/>
        <v>228.042</v>
      </c>
      <c r="BS13" s="51">
        <v>49</v>
      </c>
      <c r="BT13" s="51">
        <v>0.115</v>
      </c>
      <c r="BU13" s="55">
        <f t="shared" si="20"/>
        <v>5.6350000000000007</v>
      </c>
      <c r="BV13" s="56">
        <f t="shared" si="24"/>
        <v>44903.5</v>
      </c>
    </row>
    <row r="14" spans="1:74" x14ac:dyDescent="0.25">
      <c r="A14" s="48" t="s">
        <v>367</v>
      </c>
      <c r="B14" s="51">
        <v>1133</v>
      </c>
      <c r="C14" s="51">
        <v>2.74</v>
      </c>
      <c r="D14" s="52">
        <f t="shared" si="21"/>
        <v>3104.42</v>
      </c>
      <c r="E14" s="51">
        <v>11957</v>
      </c>
      <c r="F14" s="51">
        <v>2.57</v>
      </c>
      <c r="G14" s="52">
        <f t="shared" si="0"/>
        <v>30729.489999999998</v>
      </c>
      <c r="H14" s="51">
        <v>17234</v>
      </c>
      <c r="I14" s="51">
        <v>0.09</v>
      </c>
      <c r="J14" s="52">
        <f t="shared" si="22"/>
        <v>1551.06</v>
      </c>
      <c r="K14" s="51">
        <v>5648</v>
      </c>
      <c r="L14" s="51">
        <v>0.05</v>
      </c>
      <c r="M14" s="52">
        <f t="shared" si="23"/>
        <v>282.40000000000003</v>
      </c>
      <c r="N14" s="51">
        <v>2953</v>
      </c>
      <c r="O14" s="51">
        <v>0.43</v>
      </c>
      <c r="P14" s="52">
        <f t="shared" si="1"/>
        <v>1269.79</v>
      </c>
      <c r="Q14" s="51">
        <v>39</v>
      </c>
      <c r="R14" s="51">
        <v>0.76</v>
      </c>
      <c r="S14" s="52">
        <f t="shared" si="2"/>
        <v>29.64</v>
      </c>
      <c r="T14" s="51">
        <v>0</v>
      </c>
      <c r="U14" s="51">
        <v>0.03</v>
      </c>
      <c r="V14" s="52">
        <f t="shared" si="3"/>
        <v>0</v>
      </c>
      <c r="W14" s="51">
        <v>138</v>
      </c>
      <c r="X14" s="51">
        <v>0.56000000000000005</v>
      </c>
      <c r="Y14" s="52">
        <f t="shared" si="4"/>
        <v>77.28</v>
      </c>
      <c r="Z14" s="51">
        <v>407</v>
      </c>
      <c r="AA14" s="51">
        <v>0.33</v>
      </c>
      <c r="AB14" s="52">
        <f t="shared" si="5"/>
        <v>134.31</v>
      </c>
      <c r="AC14" s="51">
        <v>1724</v>
      </c>
      <c r="AD14" s="51">
        <v>0.11</v>
      </c>
      <c r="AE14" s="52">
        <f t="shared" si="6"/>
        <v>189.64000000000001</v>
      </c>
      <c r="AF14" s="51"/>
      <c r="AG14" s="51">
        <v>0.08</v>
      </c>
      <c r="AH14" s="52">
        <f t="shared" si="7"/>
        <v>0</v>
      </c>
      <c r="AI14" s="51"/>
      <c r="AJ14" s="51">
        <v>2.2400000000000002</v>
      </c>
      <c r="AK14" s="52">
        <f t="shared" si="8"/>
        <v>0</v>
      </c>
      <c r="AL14" s="51"/>
      <c r="AM14" s="51">
        <v>8.31</v>
      </c>
      <c r="AN14" s="52">
        <f t="shared" si="9"/>
        <v>0</v>
      </c>
      <c r="AO14" s="51">
        <v>1207</v>
      </c>
      <c r="AP14" s="51">
        <v>0.17</v>
      </c>
      <c r="AQ14" s="52">
        <f t="shared" si="10"/>
        <v>205.19000000000003</v>
      </c>
      <c r="AR14" s="51"/>
      <c r="AS14" s="51">
        <v>0.106</v>
      </c>
      <c r="AT14" s="52">
        <f t="shared" si="11"/>
        <v>0</v>
      </c>
      <c r="AU14" s="51">
        <v>51</v>
      </c>
      <c r="AV14" s="51">
        <v>3.06</v>
      </c>
      <c r="AW14" s="52">
        <f t="shared" si="12"/>
        <v>156.06</v>
      </c>
      <c r="AX14" s="51">
        <v>8609</v>
      </c>
      <c r="AY14" s="51">
        <v>0.03</v>
      </c>
      <c r="AZ14" s="52">
        <f t="shared" si="13"/>
        <v>258.27</v>
      </c>
      <c r="BA14" s="51">
        <v>31</v>
      </c>
      <c r="BB14" s="51">
        <v>1.76</v>
      </c>
      <c r="BC14" s="52">
        <f t="shared" si="14"/>
        <v>54.56</v>
      </c>
      <c r="BD14" s="51">
        <v>1</v>
      </c>
      <c r="BE14" s="51">
        <v>7.0000000000000007E-2</v>
      </c>
      <c r="BF14" s="52">
        <f t="shared" si="15"/>
        <v>7.0000000000000007E-2</v>
      </c>
      <c r="BG14" s="51">
        <v>549</v>
      </c>
      <c r="BH14" s="51">
        <v>2.7E-2</v>
      </c>
      <c r="BI14" s="52">
        <f t="shared" si="16"/>
        <v>14.823</v>
      </c>
      <c r="BJ14" s="51"/>
      <c r="BK14" s="51">
        <v>0.02</v>
      </c>
      <c r="BL14" s="52">
        <f t="shared" si="17"/>
        <v>0</v>
      </c>
      <c r="BM14" s="51"/>
      <c r="BN14" s="51">
        <v>0.05</v>
      </c>
      <c r="BO14" s="52">
        <f t="shared" si="18"/>
        <v>0</v>
      </c>
      <c r="BP14" s="51"/>
      <c r="BQ14" s="51">
        <v>4.1000000000000002E-2</v>
      </c>
      <c r="BR14" s="52">
        <f t="shared" si="19"/>
        <v>0</v>
      </c>
      <c r="BS14" s="51">
        <v>217</v>
      </c>
      <c r="BT14" s="51">
        <v>0.115</v>
      </c>
      <c r="BU14" s="55">
        <f t="shared" si="20"/>
        <v>24.955000000000002</v>
      </c>
      <c r="BV14" s="56">
        <f t="shared" si="24"/>
        <v>38081.957999999999</v>
      </c>
    </row>
    <row r="15" spans="1:74" x14ac:dyDescent="0.25">
      <c r="A15" s="48" t="s">
        <v>368</v>
      </c>
      <c r="B15" s="51">
        <v>2928</v>
      </c>
      <c r="C15" s="51">
        <v>2.74</v>
      </c>
      <c r="D15" s="52">
        <f t="shared" si="21"/>
        <v>8022.72</v>
      </c>
      <c r="E15" s="51">
        <v>18594</v>
      </c>
      <c r="F15" s="51">
        <v>2.57</v>
      </c>
      <c r="G15" s="52">
        <f t="shared" si="0"/>
        <v>47786.579999999994</v>
      </c>
      <c r="H15" s="51">
        <v>33889</v>
      </c>
      <c r="I15" s="51">
        <v>0.09</v>
      </c>
      <c r="J15" s="52">
        <f t="shared" si="22"/>
        <v>3050.0099999999998</v>
      </c>
      <c r="K15" s="51">
        <v>6320</v>
      </c>
      <c r="L15" s="51">
        <v>0.05</v>
      </c>
      <c r="M15" s="52">
        <f t="shared" si="23"/>
        <v>316</v>
      </c>
      <c r="N15" s="51">
        <v>4928</v>
      </c>
      <c r="O15" s="51">
        <v>0.43</v>
      </c>
      <c r="P15" s="52">
        <f t="shared" si="1"/>
        <v>2119.04</v>
      </c>
      <c r="Q15" s="51">
        <v>0</v>
      </c>
      <c r="R15" s="51">
        <v>0.76</v>
      </c>
      <c r="S15" s="52">
        <f t="shared" si="2"/>
        <v>0</v>
      </c>
      <c r="T15" s="51">
        <v>0</v>
      </c>
      <c r="U15" s="51">
        <v>0.03</v>
      </c>
      <c r="V15" s="52">
        <f t="shared" si="3"/>
        <v>0</v>
      </c>
      <c r="W15" s="51">
        <v>278</v>
      </c>
      <c r="X15" s="51">
        <v>0.56000000000000005</v>
      </c>
      <c r="Y15" s="52">
        <f t="shared" si="4"/>
        <v>155.68</v>
      </c>
      <c r="Z15" s="51">
        <v>1012</v>
      </c>
      <c r="AA15" s="51">
        <v>0.33</v>
      </c>
      <c r="AB15" s="52">
        <f t="shared" si="5"/>
        <v>333.96000000000004</v>
      </c>
      <c r="AC15" s="51">
        <v>3286</v>
      </c>
      <c r="AD15" s="51">
        <v>0.11</v>
      </c>
      <c r="AE15" s="52">
        <f t="shared" si="6"/>
        <v>361.46</v>
      </c>
      <c r="AF15" s="51"/>
      <c r="AG15" s="51">
        <v>0.08</v>
      </c>
      <c r="AH15" s="52">
        <f t="shared" si="7"/>
        <v>0</v>
      </c>
      <c r="AI15" s="51"/>
      <c r="AJ15" s="51">
        <v>2.2400000000000002</v>
      </c>
      <c r="AK15" s="52">
        <f t="shared" si="8"/>
        <v>0</v>
      </c>
      <c r="AL15" s="51"/>
      <c r="AM15" s="51">
        <v>8.31</v>
      </c>
      <c r="AN15" s="52">
        <f t="shared" si="9"/>
        <v>0</v>
      </c>
      <c r="AO15" s="51">
        <v>1765</v>
      </c>
      <c r="AP15" s="51">
        <v>0.17</v>
      </c>
      <c r="AQ15" s="52">
        <f t="shared" si="10"/>
        <v>300.05</v>
      </c>
      <c r="AR15" s="51"/>
      <c r="AS15" s="51">
        <v>0.106</v>
      </c>
      <c r="AT15" s="52">
        <f t="shared" si="11"/>
        <v>0</v>
      </c>
      <c r="AU15" s="51">
        <v>34</v>
      </c>
      <c r="AV15" s="51">
        <v>3.06</v>
      </c>
      <c r="AW15" s="52">
        <f t="shared" si="12"/>
        <v>104.04</v>
      </c>
      <c r="AX15" s="51">
        <v>22202</v>
      </c>
      <c r="AY15" s="51">
        <v>0.03</v>
      </c>
      <c r="AZ15" s="52">
        <f t="shared" si="13"/>
        <v>666.06</v>
      </c>
      <c r="BA15" s="51"/>
      <c r="BB15" s="51">
        <v>1.76</v>
      </c>
      <c r="BC15" s="52">
        <f t="shared" si="14"/>
        <v>0</v>
      </c>
      <c r="BD15" s="51">
        <v>14528</v>
      </c>
      <c r="BE15" s="51">
        <v>7.0000000000000007E-2</v>
      </c>
      <c r="BF15" s="52">
        <f t="shared" si="15"/>
        <v>1016.9600000000002</v>
      </c>
      <c r="BG15" s="51">
        <v>1677</v>
      </c>
      <c r="BH15" s="51">
        <v>2.7E-2</v>
      </c>
      <c r="BI15" s="52">
        <f t="shared" si="16"/>
        <v>45.278999999999996</v>
      </c>
      <c r="BJ15" s="51">
        <v>1260</v>
      </c>
      <c r="BK15" s="51">
        <v>0.02</v>
      </c>
      <c r="BL15" s="52">
        <f t="shared" si="17"/>
        <v>25.2</v>
      </c>
      <c r="BM15" s="51"/>
      <c r="BN15" s="51">
        <v>0.05</v>
      </c>
      <c r="BO15" s="52">
        <f t="shared" si="18"/>
        <v>0</v>
      </c>
      <c r="BP15" s="51">
        <v>3982</v>
      </c>
      <c r="BQ15" s="51">
        <v>4.1000000000000002E-2</v>
      </c>
      <c r="BR15" s="52">
        <f t="shared" si="19"/>
        <v>163.262</v>
      </c>
      <c r="BS15" s="51">
        <v>490</v>
      </c>
      <c r="BT15" s="51">
        <v>0.115</v>
      </c>
      <c r="BU15" s="55">
        <f t="shared" si="20"/>
        <v>56.35</v>
      </c>
      <c r="BV15" s="56">
        <f t="shared" si="24"/>
        <v>64522.650999999998</v>
      </c>
    </row>
    <row r="16" spans="1:74" x14ac:dyDescent="0.25">
      <c r="A16" s="48" t="s">
        <v>369</v>
      </c>
      <c r="B16" s="51">
        <v>4346</v>
      </c>
      <c r="C16" s="51">
        <v>2.74</v>
      </c>
      <c r="D16" s="52">
        <f t="shared" si="21"/>
        <v>11908.04</v>
      </c>
      <c r="E16" s="51">
        <v>22775</v>
      </c>
      <c r="F16" s="51">
        <v>2.57</v>
      </c>
      <c r="G16" s="52">
        <f t="shared" si="0"/>
        <v>58531.749999999993</v>
      </c>
      <c r="H16" s="51">
        <v>7205</v>
      </c>
      <c r="I16" s="51">
        <v>0.09</v>
      </c>
      <c r="J16" s="52">
        <f t="shared" si="22"/>
        <v>648.44999999999993</v>
      </c>
      <c r="K16" s="51">
        <v>3173</v>
      </c>
      <c r="L16" s="51">
        <v>0.05</v>
      </c>
      <c r="M16" s="52">
        <f t="shared" si="23"/>
        <v>158.65</v>
      </c>
      <c r="N16" s="51">
        <v>4718</v>
      </c>
      <c r="O16" s="51">
        <v>0.43</v>
      </c>
      <c r="P16" s="52">
        <f t="shared" si="1"/>
        <v>2028.74</v>
      </c>
      <c r="Q16" s="51">
        <v>45</v>
      </c>
      <c r="R16" s="51">
        <v>0.76</v>
      </c>
      <c r="S16" s="52">
        <f t="shared" si="2"/>
        <v>34.200000000000003</v>
      </c>
      <c r="T16" s="51">
        <v>0</v>
      </c>
      <c r="U16" s="51">
        <v>0.03</v>
      </c>
      <c r="V16" s="52">
        <f t="shared" si="3"/>
        <v>0</v>
      </c>
      <c r="W16" s="51">
        <v>1693</v>
      </c>
      <c r="X16" s="51">
        <v>0.56000000000000005</v>
      </c>
      <c r="Y16" s="52">
        <f t="shared" si="4"/>
        <v>948.08</v>
      </c>
      <c r="Z16" s="51">
        <v>58</v>
      </c>
      <c r="AA16" s="51">
        <v>0.33</v>
      </c>
      <c r="AB16" s="52">
        <f t="shared" si="5"/>
        <v>19.14</v>
      </c>
      <c r="AC16" s="51">
        <v>726</v>
      </c>
      <c r="AD16" s="51">
        <v>0.11</v>
      </c>
      <c r="AE16" s="52">
        <f t="shared" si="6"/>
        <v>79.86</v>
      </c>
      <c r="AF16" s="51"/>
      <c r="AG16" s="51">
        <v>0.08</v>
      </c>
      <c r="AH16" s="52">
        <f t="shared" si="7"/>
        <v>0</v>
      </c>
      <c r="AI16" s="51"/>
      <c r="AJ16" s="51">
        <v>2.2400000000000002</v>
      </c>
      <c r="AK16" s="52">
        <f t="shared" si="8"/>
        <v>0</v>
      </c>
      <c r="AL16" s="51"/>
      <c r="AM16" s="51">
        <v>8.31</v>
      </c>
      <c r="AN16" s="52">
        <f t="shared" si="9"/>
        <v>0</v>
      </c>
      <c r="AO16" s="51">
        <v>2040</v>
      </c>
      <c r="AP16" s="51">
        <v>0.17</v>
      </c>
      <c r="AQ16" s="52">
        <f t="shared" si="10"/>
        <v>346.8</v>
      </c>
      <c r="AR16" s="51"/>
      <c r="AS16" s="51">
        <v>0.106</v>
      </c>
      <c r="AT16" s="52">
        <f t="shared" si="11"/>
        <v>0</v>
      </c>
      <c r="AU16" s="51">
        <v>38</v>
      </c>
      <c r="AV16" s="51">
        <v>3.06</v>
      </c>
      <c r="AW16" s="52">
        <f t="shared" si="12"/>
        <v>116.28</v>
      </c>
      <c r="AX16" s="51">
        <v>8697</v>
      </c>
      <c r="AY16" s="51">
        <v>0.03</v>
      </c>
      <c r="AZ16" s="52">
        <f t="shared" si="13"/>
        <v>260.90999999999997</v>
      </c>
      <c r="BA16" s="51">
        <v>469</v>
      </c>
      <c r="BB16" s="51">
        <v>1.76</v>
      </c>
      <c r="BC16" s="52">
        <f t="shared" si="14"/>
        <v>825.44</v>
      </c>
      <c r="BD16" s="51">
        <v>392</v>
      </c>
      <c r="BE16" s="51">
        <v>7.0000000000000007E-2</v>
      </c>
      <c r="BF16" s="52">
        <f t="shared" si="15"/>
        <v>27.44</v>
      </c>
      <c r="BG16" s="51">
        <v>2</v>
      </c>
      <c r="BH16" s="51">
        <v>2.7E-2</v>
      </c>
      <c r="BI16" s="52">
        <f t="shared" si="16"/>
        <v>5.3999999999999999E-2</v>
      </c>
      <c r="BJ16" s="51"/>
      <c r="BK16" s="51">
        <v>0.02</v>
      </c>
      <c r="BL16" s="52">
        <f t="shared" si="17"/>
        <v>0</v>
      </c>
      <c r="BM16" s="51"/>
      <c r="BN16" s="51">
        <v>0.05</v>
      </c>
      <c r="BO16" s="52">
        <f t="shared" si="18"/>
        <v>0</v>
      </c>
      <c r="BP16" s="51">
        <v>3222</v>
      </c>
      <c r="BQ16" s="51">
        <v>4.1000000000000002E-2</v>
      </c>
      <c r="BR16" s="52">
        <f t="shared" si="19"/>
        <v>132.102</v>
      </c>
      <c r="BS16" s="51">
        <v>194</v>
      </c>
      <c r="BT16" s="51">
        <v>0.115</v>
      </c>
      <c r="BU16" s="52">
        <f t="shared" si="20"/>
        <v>22.310000000000002</v>
      </c>
      <c r="BV16" s="56">
        <f t="shared" si="24"/>
        <v>76088.245999999985</v>
      </c>
    </row>
    <row r="17" spans="1:74" x14ac:dyDescent="0.25">
      <c r="A17" s="48" t="s">
        <v>370</v>
      </c>
      <c r="B17" s="51">
        <v>1531</v>
      </c>
      <c r="C17" s="51">
        <v>2.74</v>
      </c>
      <c r="D17" s="52">
        <f t="shared" si="21"/>
        <v>4194.9400000000005</v>
      </c>
      <c r="E17" s="51">
        <v>14803</v>
      </c>
      <c r="F17" s="51">
        <v>2.57</v>
      </c>
      <c r="G17" s="52">
        <f t="shared" si="0"/>
        <v>38043.71</v>
      </c>
      <c r="H17" s="51">
        <v>19126</v>
      </c>
      <c r="I17" s="51">
        <v>0.09</v>
      </c>
      <c r="J17" s="52">
        <f t="shared" si="22"/>
        <v>1721.34</v>
      </c>
      <c r="K17" s="51">
        <v>4861</v>
      </c>
      <c r="L17" s="51">
        <v>0.05</v>
      </c>
      <c r="M17" s="52">
        <f t="shared" si="23"/>
        <v>243.05</v>
      </c>
      <c r="N17" s="51">
        <v>2610</v>
      </c>
      <c r="O17" s="51">
        <v>0.43</v>
      </c>
      <c r="P17" s="52">
        <f t="shared" si="1"/>
        <v>1122.3</v>
      </c>
      <c r="Q17" s="51">
        <v>36</v>
      </c>
      <c r="R17" s="51">
        <v>0.76</v>
      </c>
      <c r="S17" s="52">
        <f t="shared" si="2"/>
        <v>27.36</v>
      </c>
      <c r="T17" s="51">
        <v>0</v>
      </c>
      <c r="U17" s="51">
        <v>0.03</v>
      </c>
      <c r="V17" s="52">
        <f t="shared" si="3"/>
        <v>0</v>
      </c>
      <c r="W17" s="51">
        <v>127</v>
      </c>
      <c r="X17" s="51">
        <v>0.56000000000000005</v>
      </c>
      <c r="Y17" s="52">
        <f t="shared" si="4"/>
        <v>71.12</v>
      </c>
      <c r="Z17" s="51">
        <v>703</v>
      </c>
      <c r="AA17" s="51">
        <v>0.33</v>
      </c>
      <c r="AB17" s="52">
        <f t="shared" si="5"/>
        <v>231.99</v>
      </c>
      <c r="AC17" s="51">
        <v>2297</v>
      </c>
      <c r="AD17" s="51">
        <v>0.11</v>
      </c>
      <c r="AE17" s="52">
        <f t="shared" si="6"/>
        <v>252.67</v>
      </c>
      <c r="AF17" s="51"/>
      <c r="AG17" s="51">
        <v>0.08</v>
      </c>
      <c r="AH17" s="52">
        <f t="shared" si="7"/>
        <v>0</v>
      </c>
      <c r="AI17" s="51"/>
      <c r="AJ17" s="51">
        <v>2.2400000000000002</v>
      </c>
      <c r="AK17" s="52">
        <f t="shared" si="8"/>
        <v>0</v>
      </c>
      <c r="AL17" s="51"/>
      <c r="AM17" s="51">
        <v>8.31</v>
      </c>
      <c r="AN17" s="52">
        <f t="shared" si="9"/>
        <v>0</v>
      </c>
      <c r="AO17" s="51">
        <v>787</v>
      </c>
      <c r="AP17" s="51">
        <v>0.17</v>
      </c>
      <c r="AQ17" s="52">
        <f t="shared" si="10"/>
        <v>133.79000000000002</v>
      </c>
      <c r="AR17" s="51"/>
      <c r="AS17" s="51">
        <v>0.106</v>
      </c>
      <c r="AT17" s="52">
        <f t="shared" si="11"/>
        <v>0</v>
      </c>
      <c r="AU17" s="51">
        <v>21</v>
      </c>
      <c r="AV17" s="51">
        <v>3.06</v>
      </c>
      <c r="AW17" s="52">
        <f t="shared" si="12"/>
        <v>64.260000000000005</v>
      </c>
      <c r="AX17" s="51">
        <v>28</v>
      </c>
      <c r="AY17" s="51">
        <v>0.03</v>
      </c>
      <c r="AZ17" s="52">
        <f t="shared" si="13"/>
        <v>0.84</v>
      </c>
      <c r="BA17" s="51"/>
      <c r="BB17" s="51">
        <v>1.76</v>
      </c>
      <c r="BC17" s="52">
        <f t="shared" si="14"/>
        <v>0</v>
      </c>
      <c r="BD17" s="51">
        <v>11016</v>
      </c>
      <c r="BE17" s="51">
        <v>7.0000000000000007E-2</v>
      </c>
      <c r="BF17" s="52">
        <f t="shared" si="15"/>
        <v>771.12000000000012</v>
      </c>
      <c r="BG17" s="51">
        <v>2123</v>
      </c>
      <c r="BH17" s="51">
        <v>2.7E-2</v>
      </c>
      <c r="BI17" s="52">
        <f t="shared" si="16"/>
        <v>57.320999999999998</v>
      </c>
      <c r="BJ17" s="51">
        <v>428</v>
      </c>
      <c r="BK17" s="51">
        <v>0.02</v>
      </c>
      <c r="BL17" s="52">
        <f t="shared" si="17"/>
        <v>8.56</v>
      </c>
      <c r="BM17" s="51"/>
      <c r="BN17" s="51">
        <v>0.05</v>
      </c>
      <c r="BO17" s="52">
        <f t="shared" si="18"/>
        <v>0</v>
      </c>
      <c r="BP17" s="51">
        <v>103</v>
      </c>
      <c r="BQ17" s="51">
        <v>4.1000000000000002E-2</v>
      </c>
      <c r="BR17" s="52">
        <f t="shared" si="19"/>
        <v>4.2229999999999999</v>
      </c>
      <c r="BS17" s="51">
        <v>352</v>
      </c>
      <c r="BT17" s="51">
        <v>0.115</v>
      </c>
      <c r="BU17" s="52">
        <f t="shared" si="20"/>
        <v>40.480000000000004</v>
      </c>
      <c r="BV17" s="56">
        <f t="shared" si="24"/>
        <v>46989.074000000001</v>
      </c>
    </row>
    <row r="18" spans="1:74" x14ac:dyDescent="0.25">
      <c r="A18" s="48" t="s">
        <v>371</v>
      </c>
      <c r="B18" s="51">
        <v>2897</v>
      </c>
      <c r="C18" s="51">
        <v>2.74</v>
      </c>
      <c r="D18" s="52">
        <f t="shared" si="21"/>
        <v>7937.7800000000007</v>
      </c>
      <c r="E18" s="51">
        <v>18331</v>
      </c>
      <c r="F18" s="51">
        <v>2.57</v>
      </c>
      <c r="G18" s="52">
        <f t="shared" si="0"/>
        <v>47110.67</v>
      </c>
      <c r="H18" s="51">
        <v>22948</v>
      </c>
      <c r="I18" s="51">
        <v>0.09</v>
      </c>
      <c r="J18" s="52">
        <f t="shared" si="22"/>
        <v>2065.3199999999997</v>
      </c>
      <c r="K18" s="51">
        <v>4078</v>
      </c>
      <c r="L18" s="51">
        <v>0.05</v>
      </c>
      <c r="M18" s="52">
        <f t="shared" si="23"/>
        <v>203.9</v>
      </c>
      <c r="N18" s="51">
        <v>3325</v>
      </c>
      <c r="O18" s="51">
        <v>0.43</v>
      </c>
      <c r="P18" s="52">
        <f t="shared" si="1"/>
        <v>1429.75</v>
      </c>
      <c r="Q18" s="51">
        <v>96</v>
      </c>
      <c r="R18" s="51">
        <v>0.76</v>
      </c>
      <c r="S18" s="52">
        <f t="shared" si="2"/>
        <v>72.960000000000008</v>
      </c>
      <c r="T18" s="51">
        <v>0</v>
      </c>
      <c r="U18" s="51">
        <v>0.03</v>
      </c>
      <c r="V18" s="52">
        <f t="shared" si="3"/>
        <v>0</v>
      </c>
      <c r="W18" s="51">
        <v>88</v>
      </c>
      <c r="X18" s="51">
        <v>0.56000000000000005</v>
      </c>
      <c r="Y18" s="52">
        <f t="shared" si="4"/>
        <v>49.28</v>
      </c>
      <c r="Z18" s="51">
        <v>461</v>
      </c>
      <c r="AA18" s="51">
        <v>0.33</v>
      </c>
      <c r="AB18" s="52">
        <f t="shared" si="5"/>
        <v>152.13</v>
      </c>
      <c r="AC18" s="51">
        <v>4320</v>
      </c>
      <c r="AD18" s="51">
        <v>0.11</v>
      </c>
      <c r="AE18" s="52">
        <f t="shared" si="6"/>
        <v>475.2</v>
      </c>
      <c r="AF18" s="51"/>
      <c r="AG18" s="51">
        <v>0.08</v>
      </c>
      <c r="AH18" s="52">
        <f t="shared" si="7"/>
        <v>0</v>
      </c>
      <c r="AI18" s="51"/>
      <c r="AJ18" s="51">
        <v>2.2400000000000002</v>
      </c>
      <c r="AK18" s="52">
        <f t="shared" si="8"/>
        <v>0</v>
      </c>
      <c r="AL18" s="51"/>
      <c r="AM18" s="51">
        <v>8.31</v>
      </c>
      <c r="AN18" s="52">
        <f t="shared" si="9"/>
        <v>0</v>
      </c>
      <c r="AO18" s="51">
        <v>708</v>
      </c>
      <c r="AP18" s="51">
        <v>0.17</v>
      </c>
      <c r="AQ18" s="52">
        <f t="shared" si="10"/>
        <v>120.36000000000001</v>
      </c>
      <c r="AR18" s="51"/>
      <c r="AS18" s="51">
        <v>0.106</v>
      </c>
      <c r="AT18" s="52">
        <f t="shared" si="11"/>
        <v>0</v>
      </c>
      <c r="AU18" s="51">
        <v>111</v>
      </c>
      <c r="AV18" s="51">
        <v>3.06</v>
      </c>
      <c r="AW18" s="52">
        <f t="shared" si="12"/>
        <v>339.66</v>
      </c>
      <c r="AX18" s="51">
        <v>39</v>
      </c>
      <c r="AY18" s="51">
        <v>0.03</v>
      </c>
      <c r="AZ18" s="52">
        <f t="shared" si="13"/>
        <v>1.17</v>
      </c>
      <c r="BA18" s="51">
        <v>770</v>
      </c>
      <c r="BB18" s="51">
        <v>1.76</v>
      </c>
      <c r="BC18" s="52">
        <f t="shared" si="14"/>
        <v>1355.2</v>
      </c>
      <c r="BD18" s="51">
        <v>10116</v>
      </c>
      <c r="BE18" s="51">
        <v>7.0000000000000007E-2</v>
      </c>
      <c r="BF18" s="52">
        <f t="shared" si="15"/>
        <v>708.12000000000012</v>
      </c>
      <c r="BG18" s="51">
        <v>817</v>
      </c>
      <c r="BH18" s="51">
        <v>2.7E-2</v>
      </c>
      <c r="BI18" s="52">
        <f t="shared" si="16"/>
        <v>22.059000000000001</v>
      </c>
      <c r="BJ18" s="51">
        <v>321</v>
      </c>
      <c r="BK18" s="51">
        <v>0.02</v>
      </c>
      <c r="BL18" s="52">
        <f t="shared" si="17"/>
        <v>6.42</v>
      </c>
      <c r="BM18" s="51"/>
      <c r="BN18" s="51">
        <v>0.05</v>
      </c>
      <c r="BO18" s="52">
        <f t="shared" si="18"/>
        <v>0</v>
      </c>
      <c r="BP18" s="51">
        <v>6755</v>
      </c>
      <c r="BQ18" s="51">
        <v>4.1000000000000002E-2</v>
      </c>
      <c r="BR18" s="52">
        <f t="shared" si="19"/>
        <v>276.95499999999998</v>
      </c>
      <c r="BS18" s="51">
        <v>18</v>
      </c>
      <c r="BT18" s="51">
        <v>0.115</v>
      </c>
      <c r="BU18" s="52">
        <f t="shared" si="20"/>
        <v>2.0700000000000003</v>
      </c>
      <c r="BV18" s="56">
        <f t="shared" si="24"/>
        <v>62329.004000000001</v>
      </c>
    </row>
    <row r="19" spans="1:74" x14ac:dyDescent="0.25">
      <c r="A19" s="48" t="s">
        <v>372</v>
      </c>
      <c r="B19" s="51">
        <v>2815</v>
      </c>
      <c r="C19" s="51">
        <v>2.74</v>
      </c>
      <c r="D19" s="52">
        <f t="shared" si="21"/>
        <v>7713.1</v>
      </c>
      <c r="E19" s="51">
        <v>10030</v>
      </c>
      <c r="F19" s="51">
        <v>2.57</v>
      </c>
      <c r="G19" s="52">
        <f t="shared" si="0"/>
        <v>25777.1</v>
      </c>
      <c r="H19" s="51">
        <v>16739</v>
      </c>
      <c r="I19" s="51">
        <v>0.09</v>
      </c>
      <c r="J19" s="52">
        <f t="shared" si="22"/>
        <v>1506.51</v>
      </c>
      <c r="K19" s="51">
        <v>5665</v>
      </c>
      <c r="L19" s="51">
        <v>0.05</v>
      </c>
      <c r="M19" s="52">
        <f t="shared" si="23"/>
        <v>283.25</v>
      </c>
      <c r="N19" s="51">
        <v>3038</v>
      </c>
      <c r="O19" s="51">
        <v>0.43</v>
      </c>
      <c r="P19" s="52">
        <f t="shared" si="1"/>
        <v>1306.3399999999999</v>
      </c>
      <c r="Q19" s="51">
        <v>74</v>
      </c>
      <c r="R19" s="51">
        <v>0.76</v>
      </c>
      <c r="S19" s="52">
        <f t="shared" si="2"/>
        <v>56.24</v>
      </c>
      <c r="T19" s="51">
        <v>0</v>
      </c>
      <c r="U19" s="51">
        <v>0.03</v>
      </c>
      <c r="V19" s="52">
        <f t="shared" si="3"/>
        <v>0</v>
      </c>
      <c r="W19" s="51">
        <v>6568</v>
      </c>
      <c r="X19" s="51">
        <v>0.56000000000000005</v>
      </c>
      <c r="Y19" s="52">
        <f t="shared" si="4"/>
        <v>3678.0800000000004</v>
      </c>
      <c r="Z19" s="51">
        <v>264</v>
      </c>
      <c r="AA19" s="51">
        <v>0.33</v>
      </c>
      <c r="AB19" s="52">
        <f t="shared" si="5"/>
        <v>87.12</v>
      </c>
      <c r="AC19" s="51">
        <v>2311</v>
      </c>
      <c r="AD19" s="51">
        <v>0.11</v>
      </c>
      <c r="AE19" s="52">
        <f t="shared" si="6"/>
        <v>254.21</v>
      </c>
      <c r="AF19" s="51"/>
      <c r="AG19" s="51">
        <v>0.08</v>
      </c>
      <c r="AH19" s="52">
        <f t="shared" si="7"/>
        <v>0</v>
      </c>
      <c r="AI19" s="51"/>
      <c r="AJ19" s="51">
        <v>2.2400000000000002</v>
      </c>
      <c r="AK19" s="52">
        <f t="shared" si="8"/>
        <v>0</v>
      </c>
      <c r="AL19" s="51"/>
      <c r="AM19" s="51">
        <v>8.31</v>
      </c>
      <c r="AN19" s="52">
        <f t="shared" si="9"/>
        <v>0</v>
      </c>
      <c r="AO19" s="51">
        <v>877</v>
      </c>
      <c r="AP19" s="51">
        <v>0.17</v>
      </c>
      <c r="AQ19" s="52">
        <f t="shared" si="10"/>
        <v>149.09</v>
      </c>
      <c r="AR19" s="51"/>
      <c r="AS19" s="51">
        <v>0.106</v>
      </c>
      <c r="AT19" s="52">
        <f t="shared" si="11"/>
        <v>0</v>
      </c>
      <c r="AU19" s="51">
        <v>107</v>
      </c>
      <c r="AV19" s="51">
        <v>3.06</v>
      </c>
      <c r="AW19" s="52">
        <f t="shared" si="12"/>
        <v>327.42</v>
      </c>
      <c r="AX19" s="51">
        <v>17642</v>
      </c>
      <c r="AY19" s="51">
        <v>0.03</v>
      </c>
      <c r="AZ19" s="52">
        <f t="shared" si="13"/>
        <v>529.26</v>
      </c>
      <c r="BA19" s="51"/>
      <c r="BB19" s="51">
        <v>1.76</v>
      </c>
      <c r="BC19" s="52">
        <f t="shared" si="14"/>
        <v>0</v>
      </c>
      <c r="BD19" s="51">
        <v>16</v>
      </c>
      <c r="BE19" s="51">
        <v>7.0000000000000007E-2</v>
      </c>
      <c r="BF19" s="52">
        <f t="shared" si="15"/>
        <v>1.1200000000000001</v>
      </c>
      <c r="BG19" s="51">
        <v>2253</v>
      </c>
      <c r="BH19" s="51">
        <v>2.7E-2</v>
      </c>
      <c r="BI19" s="52">
        <f t="shared" si="16"/>
        <v>60.830999999999996</v>
      </c>
      <c r="BJ19" s="51"/>
      <c r="BK19" s="51">
        <v>0.02</v>
      </c>
      <c r="BL19" s="52">
        <f t="shared" si="17"/>
        <v>0</v>
      </c>
      <c r="BM19" s="51"/>
      <c r="BN19" s="51">
        <v>0.05</v>
      </c>
      <c r="BO19" s="52">
        <f t="shared" si="18"/>
        <v>0</v>
      </c>
      <c r="BP19" s="51">
        <v>3896</v>
      </c>
      <c r="BQ19" s="51">
        <v>4.1000000000000002E-2</v>
      </c>
      <c r="BR19" s="52">
        <f t="shared" si="19"/>
        <v>159.73600000000002</v>
      </c>
      <c r="BS19" s="51">
        <v>43</v>
      </c>
      <c r="BT19" s="51">
        <v>0.115</v>
      </c>
      <c r="BU19" s="52">
        <f t="shared" si="20"/>
        <v>4.9450000000000003</v>
      </c>
      <c r="BV19" s="56">
        <f t="shared" si="24"/>
        <v>41894.351999999999</v>
      </c>
    </row>
    <row r="20" spans="1:74" x14ac:dyDescent="0.25">
      <c r="A20" s="48" t="s">
        <v>373</v>
      </c>
      <c r="B20" s="51">
        <v>919</v>
      </c>
      <c r="C20" s="51">
        <v>2.74</v>
      </c>
      <c r="D20" s="52">
        <f t="shared" si="21"/>
        <v>2518.0600000000004</v>
      </c>
      <c r="E20" s="51">
        <v>8858</v>
      </c>
      <c r="F20" s="51">
        <v>2.57</v>
      </c>
      <c r="G20" s="52">
        <f t="shared" si="0"/>
        <v>22765.059999999998</v>
      </c>
      <c r="H20" s="51">
        <v>16222</v>
      </c>
      <c r="I20" s="51">
        <v>0.09</v>
      </c>
      <c r="J20" s="52">
        <f t="shared" si="22"/>
        <v>1459.98</v>
      </c>
      <c r="K20" s="51">
        <v>4329</v>
      </c>
      <c r="L20" s="51">
        <v>0.05</v>
      </c>
      <c r="M20" s="52">
        <f t="shared" si="23"/>
        <v>216.45000000000002</v>
      </c>
      <c r="N20" s="51">
        <v>1320</v>
      </c>
      <c r="O20" s="51">
        <v>0.43</v>
      </c>
      <c r="P20" s="52">
        <f t="shared" si="1"/>
        <v>567.6</v>
      </c>
      <c r="Q20" s="51">
        <v>128</v>
      </c>
      <c r="R20" s="51">
        <v>0.76</v>
      </c>
      <c r="S20" s="52">
        <f t="shared" si="2"/>
        <v>97.28</v>
      </c>
      <c r="T20" s="51">
        <v>0</v>
      </c>
      <c r="U20" s="51">
        <v>0.03</v>
      </c>
      <c r="V20" s="52">
        <f t="shared" si="3"/>
        <v>0</v>
      </c>
      <c r="W20" s="51">
        <v>494</v>
      </c>
      <c r="X20" s="51">
        <v>0.56000000000000005</v>
      </c>
      <c r="Y20" s="52">
        <f t="shared" si="4"/>
        <v>276.64000000000004</v>
      </c>
      <c r="Z20" s="51">
        <v>291</v>
      </c>
      <c r="AA20" s="51">
        <v>0.33</v>
      </c>
      <c r="AB20" s="52">
        <f t="shared" si="5"/>
        <v>96.03</v>
      </c>
      <c r="AC20" s="51">
        <v>662</v>
      </c>
      <c r="AD20" s="51">
        <v>0.11</v>
      </c>
      <c r="AE20" s="52">
        <f t="shared" si="6"/>
        <v>72.820000000000007</v>
      </c>
      <c r="AF20" s="51"/>
      <c r="AG20" s="51">
        <v>0.08</v>
      </c>
      <c r="AH20" s="52">
        <f t="shared" si="7"/>
        <v>0</v>
      </c>
      <c r="AI20" s="51"/>
      <c r="AJ20" s="51">
        <v>2.2400000000000002</v>
      </c>
      <c r="AK20" s="52">
        <f t="shared" si="8"/>
        <v>0</v>
      </c>
      <c r="AL20" s="51"/>
      <c r="AM20" s="51">
        <v>8.31</v>
      </c>
      <c r="AN20" s="52">
        <f t="shared" si="9"/>
        <v>0</v>
      </c>
      <c r="AO20" s="51">
        <v>0</v>
      </c>
      <c r="AP20" s="51">
        <v>0.17</v>
      </c>
      <c r="AQ20" s="52">
        <f t="shared" si="10"/>
        <v>0</v>
      </c>
      <c r="AR20" s="51"/>
      <c r="AS20" s="51">
        <v>0.106</v>
      </c>
      <c r="AT20" s="52">
        <f t="shared" si="11"/>
        <v>0</v>
      </c>
      <c r="AU20" s="51">
        <v>29</v>
      </c>
      <c r="AV20" s="51">
        <v>3.06</v>
      </c>
      <c r="AW20" s="52">
        <f t="shared" si="12"/>
        <v>88.74</v>
      </c>
      <c r="AX20" s="51">
        <v>39</v>
      </c>
      <c r="AY20" s="51">
        <v>0.03</v>
      </c>
      <c r="AZ20" s="52">
        <f t="shared" si="13"/>
        <v>1.17</v>
      </c>
      <c r="BA20" s="51"/>
      <c r="BB20" s="51">
        <v>1.76</v>
      </c>
      <c r="BC20" s="52">
        <f t="shared" si="14"/>
        <v>0</v>
      </c>
      <c r="BD20" s="51">
        <v>3113</v>
      </c>
      <c r="BE20" s="51">
        <v>7.0000000000000007E-2</v>
      </c>
      <c r="BF20" s="52">
        <f t="shared" si="15"/>
        <v>217.91000000000003</v>
      </c>
      <c r="BG20" s="51">
        <v>552</v>
      </c>
      <c r="BH20" s="51">
        <v>2.7E-2</v>
      </c>
      <c r="BI20" s="52">
        <f t="shared" si="16"/>
        <v>14.904</v>
      </c>
      <c r="BJ20" s="51">
        <v>206</v>
      </c>
      <c r="BK20" s="51">
        <v>0.02</v>
      </c>
      <c r="BL20" s="52">
        <f t="shared" si="17"/>
        <v>4.12</v>
      </c>
      <c r="BM20" s="51"/>
      <c r="BN20" s="51">
        <v>0.05</v>
      </c>
      <c r="BO20" s="52">
        <f t="shared" si="18"/>
        <v>0</v>
      </c>
      <c r="BP20" s="51">
        <v>450.62</v>
      </c>
      <c r="BQ20" s="51">
        <v>4.1000000000000002E-2</v>
      </c>
      <c r="BR20" s="52">
        <f t="shared" si="19"/>
        <v>18.47542</v>
      </c>
      <c r="BS20" s="51"/>
      <c r="BT20" s="51">
        <v>0.115</v>
      </c>
      <c r="BU20" s="52">
        <f t="shared" si="20"/>
        <v>0</v>
      </c>
      <c r="BV20" s="56">
        <f t="shared" si="24"/>
        <v>28415.239419999998</v>
      </c>
    </row>
    <row r="21" spans="1:74" x14ac:dyDescent="0.25">
      <c r="A21" s="48" t="s">
        <v>374</v>
      </c>
      <c r="B21" s="51">
        <v>1053</v>
      </c>
      <c r="C21" s="51">
        <v>2.74</v>
      </c>
      <c r="D21" s="52">
        <f t="shared" si="21"/>
        <v>2885.2200000000003</v>
      </c>
      <c r="E21" s="51">
        <v>6907</v>
      </c>
      <c r="F21" s="51">
        <v>2.57</v>
      </c>
      <c r="G21" s="52">
        <f t="shared" si="0"/>
        <v>17750.989999999998</v>
      </c>
      <c r="H21" s="51">
        <v>10352</v>
      </c>
      <c r="I21" s="51">
        <v>0.09</v>
      </c>
      <c r="J21" s="52">
        <f t="shared" si="22"/>
        <v>931.68</v>
      </c>
      <c r="K21" s="51">
        <v>2599</v>
      </c>
      <c r="L21" s="51">
        <v>0.05</v>
      </c>
      <c r="M21" s="52">
        <f t="shared" si="23"/>
        <v>129.95000000000002</v>
      </c>
      <c r="N21" s="51">
        <v>1154</v>
      </c>
      <c r="O21" s="51">
        <v>0.43</v>
      </c>
      <c r="P21" s="52">
        <f t="shared" si="1"/>
        <v>496.21999999999997</v>
      </c>
      <c r="Q21" s="51">
        <v>0</v>
      </c>
      <c r="R21" s="51">
        <v>0.76</v>
      </c>
      <c r="S21" s="52">
        <f t="shared" si="2"/>
        <v>0</v>
      </c>
      <c r="T21" s="51">
        <v>0</v>
      </c>
      <c r="U21" s="51">
        <v>0.03</v>
      </c>
      <c r="V21" s="52">
        <f t="shared" si="3"/>
        <v>0</v>
      </c>
      <c r="W21" s="51">
        <v>61</v>
      </c>
      <c r="X21" s="51">
        <v>0.56000000000000005</v>
      </c>
      <c r="Y21" s="52">
        <f t="shared" si="4"/>
        <v>34.160000000000004</v>
      </c>
      <c r="Z21" s="51">
        <v>491</v>
      </c>
      <c r="AA21" s="51">
        <v>0.33</v>
      </c>
      <c r="AB21" s="52">
        <f t="shared" si="5"/>
        <v>162.03</v>
      </c>
      <c r="AC21" s="51">
        <v>1935</v>
      </c>
      <c r="AD21" s="51">
        <v>0.11</v>
      </c>
      <c r="AE21" s="52">
        <f t="shared" si="6"/>
        <v>212.85</v>
      </c>
      <c r="AF21" s="51"/>
      <c r="AG21" s="51">
        <v>0.08</v>
      </c>
      <c r="AH21" s="52">
        <f t="shared" si="7"/>
        <v>0</v>
      </c>
      <c r="AI21" s="51"/>
      <c r="AJ21" s="51">
        <v>2.2400000000000002</v>
      </c>
      <c r="AK21" s="52">
        <f t="shared" si="8"/>
        <v>0</v>
      </c>
      <c r="AL21" s="51"/>
      <c r="AM21" s="51">
        <v>8.31</v>
      </c>
      <c r="AN21" s="52">
        <f t="shared" si="9"/>
        <v>0</v>
      </c>
      <c r="AO21" s="51">
        <v>0</v>
      </c>
      <c r="AP21" s="51">
        <v>0.17</v>
      </c>
      <c r="AQ21" s="52">
        <f t="shared" si="10"/>
        <v>0</v>
      </c>
      <c r="AR21" s="51"/>
      <c r="AS21" s="51">
        <v>0.106</v>
      </c>
      <c r="AT21" s="52">
        <f t="shared" si="11"/>
        <v>0</v>
      </c>
      <c r="AU21" s="51">
        <v>54</v>
      </c>
      <c r="AV21" s="51">
        <v>3.06</v>
      </c>
      <c r="AW21" s="52">
        <f t="shared" si="12"/>
        <v>165.24</v>
      </c>
      <c r="AX21" s="51">
        <v>8292</v>
      </c>
      <c r="AY21" s="51">
        <v>0.03</v>
      </c>
      <c r="AZ21" s="52">
        <f t="shared" si="13"/>
        <v>248.76</v>
      </c>
      <c r="BA21" s="51"/>
      <c r="BB21" s="51">
        <v>1.76</v>
      </c>
      <c r="BC21" s="52">
        <f t="shared" si="14"/>
        <v>0</v>
      </c>
      <c r="BD21" s="51">
        <v>3497</v>
      </c>
      <c r="BE21" s="51">
        <v>7.0000000000000007E-2</v>
      </c>
      <c r="BF21" s="52">
        <f t="shared" si="15"/>
        <v>244.79000000000002</v>
      </c>
      <c r="BG21" s="51">
        <v>740</v>
      </c>
      <c r="BH21" s="51">
        <v>2.7E-2</v>
      </c>
      <c r="BI21" s="52">
        <f t="shared" si="16"/>
        <v>19.98</v>
      </c>
      <c r="BJ21" s="51"/>
      <c r="BK21" s="51">
        <v>0.02</v>
      </c>
      <c r="BL21" s="52">
        <f t="shared" si="17"/>
        <v>0</v>
      </c>
      <c r="BM21" s="51"/>
      <c r="BN21" s="51">
        <v>0.05</v>
      </c>
      <c r="BO21" s="52">
        <f t="shared" si="18"/>
        <v>0</v>
      </c>
      <c r="BP21" s="51"/>
      <c r="BQ21" s="51">
        <v>4.1000000000000002E-2</v>
      </c>
      <c r="BR21" s="52">
        <f t="shared" si="19"/>
        <v>0</v>
      </c>
      <c r="BS21" s="51">
        <v>116</v>
      </c>
      <c r="BT21" s="51">
        <v>0.115</v>
      </c>
      <c r="BU21" s="52">
        <f t="shared" si="20"/>
        <v>13.34</v>
      </c>
      <c r="BV21" s="56">
        <f t="shared" si="24"/>
        <v>23295.21</v>
      </c>
    </row>
    <row r="22" spans="1:74" x14ac:dyDescent="0.25">
      <c r="A22" s="48" t="s">
        <v>375</v>
      </c>
      <c r="B22" s="51">
        <v>2413</v>
      </c>
      <c r="C22" s="51">
        <v>2.74</v>
      </c>
      <c r="D22" s="52">
        <f t="shared" si="21"/>
        <v>6611.6200000000008</v>
      </c>
      <c r="E22" s="51">
        <v>14633</v>
      </c>
      <c r="F22" s="51">
        <v>2.57</v>
      </c>
      <c r="G22" s="52">
        <f t="shared" si="0"/>
        <v>37606.81</v>
      </c>
      <c r="H22" s="51">
        <v>8100</v>
      </c>
      <c r="I22" s="51">
        <v>0.09</v>
      </c>
      <c r="J22" s="52">
        <f t="shared" si="22"/>
        <v>729</v>
      </c>
      <c r="K22" s="51">
        <v>671</v>
      </c>
      <c r="L22" s="51">
        <v>0.05</v>
      </c>
      <c r="M22" s="52">
        <f t="shared" si="23"/>
        <v>33.550000000000004</v>
      </c>
      <c r="N22" s="51">
        <v>2736</v>
      </c>
      <c r="O22" s="51">
        <v>0.43</v>
      </c>
      <c r="P22" s="52">
        <f t="shared" si="1"/>
        <v>1176.48</v>
      </c>
      <c r="Q22" s="51">
        <v>50</v>
      </c>
      <c r="R22" s="51">
        <v>0.76</v>
      </c>
      <c r="S22" s="52">
        <f t="shared" si="2"/>
        <v>38</v>
      </c>
      <c r="T22" s="51">
        <v>0</v>
      </c>
      <c r="U22" s="51">
        <v>0.03</v>
      </c>
      <c r="V22" s="52">
        <f t="shared" si="3"/>
        <v>0</v>
      </c>
      <c r="W22" s="51">
        <v>7</v>
      </c>
      <c r="X22" s="51">
        <v>0.56000000000000005</v>
      </c>
      <c r="Y22" s="52">
        <f t="shared" si="4"/>
        <v>3.9200000000000004</v>
      </c>
      <c r="Z22" s="51">
        <v>313</v>
      </c>
      <c r="AA22" s="51">
        <v>0.33</v>
      </c>
      <c r="AB22" s="52">
        <f t="shared" si="5"/>
        <v>103.29</v>
      </c>
      <c r="AC22" s="51">
        <v>805</v>
      </c>
      <c r="AD22" s="51">
        <v>0.11</v>
      </c>
      <c r="AE22" s="52">
        <f t="shared" si="6"/>
        <v>88.55</v>
      </c>
      <c r="AF22" s="51"/>
      <c r="AG22" s="51">
        <v>0.08</v>
      </c>
      <c r="AH22" s="52">
        <f t="shared" si="7"/>
        <v>0</v>
      </c>
      <c r="AI22" s="51"/>
      <c r="AJ22" s="51">
        <v>2.2400000000000002</v>
      </c>
      <c r="AK22" s="52">
        <f t="shared" si="8"/>
        <v>0</v>
      </c>
      <c r="AL22" s="51"/>
      <c r="AM22" s="51">
        <v>8.31</v>
      </c>
      <c r="AN22" s="52">
        <f t="shared" si="9"/>
        <v>0</v>
      </c>
      <c r="AO22" s="51">
        <v>303</v>
      </c>
      <c r="AP22" s="51">
        <v>0.17</v>
      </c>
      <c r="AQ22" s="52">
        <f t="shared" si="10"/>
        <v>51.510000000000005</v>
      </c>
      <c r="AR22" s="51"/>
      <c r="AS22" s="51">
        <v>0.106</v>
      </c>
      <c r="AT22" s="52">
        <f t="shared" si="11"/>
        <v>0</v>
      </c>
      <c r="AU22" s="51">
        <v>226</v>
      </c>
      <c r="AV22" s="51">
        <v>3.06</v>
      </c>
      <c r="AW22" s="52">
        <f t="shared" si="12"/>
        <v>691.56000000000006</v>
      </c>
      <c r="AX22" s="51">
        <v>9451</v>
      </c>
      <c r="AY22" s="51">
        <v>0.03</v>
      </c>
      <c r="AZ22" s="52">
        <f t="shared" si="13"/>
        <v>283.52999999999997</v>
      </c>
      <c r="BA22" s="51">
        <v>524</v>
      </c>
      <c r="BB22" s="51">
        <v>1.76</v>
      </c>
      <c r="BC22" s="52">
        <f t="shared" si="14"/>
        <v>922.24</v>
      </c>
      <c r="BD22" s="51">
        <v>357</v>
      </c>
      <c r="BE22" s="51">
        <v>7.0000000000000007E-2</v>
      </c>
      <c r="BF22" s="52">
        <f t="shared" si="15"/>
        <v>24.990000000000002</v>
      </c>
      <c r="BG22" s="51">
        <v>62.4</v>
      </c>
      <c r="BH22" s="51">
        <v>2.7E-2</v>
      </c>
      <c r="BI22" s="52">
        <f t="shared" si="16"/>
        <v>1.6847999999999999</v>
      </c>
      <c r="BJ22" s="51"/>
      <c r="BK22" s="51">
        <v>0.02</v>
      </c>
      <c r="BL22" s="52">
        <f t="shared" si="17"/>
        <v>0</v>
      </c>
      <c r="BM22" s="51"/>
      <c r="BN22" s="51">
        <v>0.05</v>
      </c>
      <c r="BO22" s="52">
        <f t="shared" si="18"/>
        <v>0</v>
      </c>
      <c r="BP22" s="51">
        <v>5</v>
      </c>
      <c r="BQ22" s="51">
        <v>4.1000000000000002E-2</v>
      </c>
      <c r="BR22" s="52">
        <f t="shared" si="19"/>
        <v>0.20500000000000002</v>
      </c>
      <c r="BS22" s="51">
        <v>3</v>
      </c>
      <c r="BT22" s="51">
        <v>0.115</v>
      </c>
      <c r="BU22" s="52">
        <f t="shared" si="20"/>
        <v>0.34500000000000003</v>
      </c>
      <c r="BV22" s="56">
        <f t="shared" si="24"/>
        <v>48367.284800000001</v>
      </c>
    </row>
    <row r="23" spans="1:74" x14ac:dyDescent="0.25">
      <c r="A23" s="48" t="s">
        <v>376</v>
      </c>
      <c r="B23" s="51">
        <v>63306</v>
      </c>
      <c r="C23" s="51">
        <v>2.74</v>
      </c>
      <c r="D23" s="52">
        <f t="shared" si="21"/>
        <v>173458.44</v>
      </c>
      <c r="E23" s="51">
        <v>68809</v>
      </c>
      <c r="F23" s="51">
        <v>2.57</v>
      </c>
      <c r="G23" s="52">
        <f t="shared" si="0"/>
        <v>176839.12999999998</v>
      </c>
      <c r="H23" s="51">
        <v>85058</v>
      </c>
      <c r="I23" s="51">
        <v>0.09</v>
      </c>
      <c r="J23" s="52">
        <f t="shared" si="22"/>
        <v>7655.2199999999993</v>
      </c>
      <c r="K23" s="51">
        <v>25551</v>
      </c>
      <c r="L23" s="51">
        <v>0.05</v>
      </c>
      <c r="M23" s="52">
        <f t="shared" si="23"/>
        <v>1277.5500000000002</v>
      </c>
      <c r="N23" s="51">
        <v>30089</v>
      </c>
      <c r="O23" s="51">
        <v>0.43</v>
      </c>
      <c r="P23" s="52">
        <f t="shared" si="1"/>
        <v>12938.27</v>
      </c>
      <c r="Q23" s="51">
        <v>748</v>
      </c>
      <c r="R23" s="51">
        <v>0.76</v>
      </c>
      <c r="S23" s="52">
        <f t="shared" si="2"/>
        <v>568.48</v>
      </c>
      <c r="T23" s="51">
        <v>0</v>
      </c>
      <c r="U23" s="51">
        <v>0.03</v>
      </c>
      <c r="V23" s="52">
        <f t="shared" si="3"/>
        <v>0</v>
      </c>
      <c r="W23" s="51">
        <v>728</v>
      </c>
      <c r="X23" s="51">
        <v>0.56000000000000005</v>
      </c>
      <c r="Y23" s="52">
        <f t="shared" si="4"/>
        <v>407.68000000000006</v>
      </c>
      <c r="Z23" s="51">
        <v>5864</v>
      </c>
      <c r="AA23" s="51">
        <v>0.33</v>
      </c>
      <c r="AB23" s="52">
        <f t="shared" si="5"/>
        <v>1935.1200000000001</v>
      </c>
      <c r="AC23" s="51">
        <v>19722</v>
      </c>
      <c r="AD23" s="51">
        <v>0.11</v>
      </c>
      <c r="AE23" s="52">
        <f t="shared" si="6"/>
        <v>2169.42</v>
      </c>
      <c r="AF23" s="51"/>
      <c r="AG23" s="51">
        <v>0.08</v>
      </c>
      <c r="AH23" s="52">
        <f t="shared" si="7"/>
        <v>0</v>
      </c>
      <c r="AI23" s="51"/>
      <c r="AJ23" s="51">
        <v>2.2400000000000002</v>
      </c>
      <c r="AK23" s="52">
        <f t="shared" si="8"/>
        <v>0</v>
      </c>
      <c r="AL23" s="51"/>
      <c r="AM23" s="51">
        <v>8.31</v>
      </c>
      <c r="AN23" s="52">
        <f t="shared" si="9"/>
        <v>0</v>
      </c>
      <c r="AO23" s="51">
        <v>4704</v>
      </c>
      <c r="AP23" s="51">
        <v>0.17</v>
      </c>
      <c r="AQ23" s="52">
        <f t="shared" si="10"/>
        <v>799.68000000000006</v>
      </c>
      <c r="AR23" s="51"/>
      <c r="AS23" s="51">
        <v>0.106</v>
      </c>
      <c r="AT23" s="52">
        <f t="shared" si="11"/>
        <v>0</v>
      </c>
      <c r="AU23" s="51">
        <v>436</v>
      </c>
      <c r="AV23" s="51">
        <v>3.06</v>
      </c>
      <c r="AW23" s="52">
        <f t="shared" si="12"/>
        <v>1334.16</v>
      </c>
      <c r="AX23" s="51">
        <v>27553</v>
      </c>
      <c r="AY23" s="51">
        <v>0.03</v>
      </c>
      <c r="AZ23" s="52">
        <f t="shared" si="13"/>
        <v>826.58999999999992</v>
      </c>
      <c r="BA23" s="51">
        <v>17214</v>
      </c>
      <c r="BB23" s="51">
        <v>1.76</v>
      </c>
      <c r="BC23" s="52">
        <f t="shared" si="14"/>
        <v>30296.639999999999</v>
      </c>
      <c r="BD23" s="51">
        <v>23647</v>
      </c>
      <c r="BE23" s="51">
        <v>7.0000000000000007E-2</v>
      </c>
      <c r="BF23" s="52">
        <f t="shared" si="15"/>
        <v>1655.2900000000002</v>
      </c>
      <c r="BG23" s="51">
        <v>4932</v>
      </c>
      <c r="BH23" s="51">
        <v>2.7E-2</v>
      </c>
      <c r="BI23" s="52">
        <f t="shared" si="16"/>
        <v>133.16399999999999</v>
      </c>
      <c r="BJ23" s="51">
        <v>361</v>
      </c>
      <c r="BK23" s="51">
        <v>0.02</v>
      </c>
      <c r="BL23" s="52">
        <f t="shared" si="17"/>
        <v>7.22</v>
      </c>
      <c r="BM23" s="51"/>
      <c r="BN23" s="51">
        <v>0.05</v>
      </c>
      <c r="BO23" s="52">
        <f t="shared" si="18"/>
        <v>0</v>
      </c>
      <c r="BP23" s="51">
        <v>7449</v>
      </c>
      <c r="BQ23" s="51">
        <v>4.1000000000000002E-2</v>
      </c>
      <c r="BR23" s="52">
        <f t="shared" si="19"/>
        <v>305.40899999999999</v>
      </c>
      <c r="BS23" s="51">
        <v>2663</v>
      </c>
      <c r="BT23" s="51">
        <v>0.115</v>
      </c>
      <c r="BU23" s="52">
        <f t="shared" si="20"/>
        <v>306.245</v>
      </c>
      <c r="BV23" s="56">
        <f t="shared" si="24"/>
        <v>412913.70799999998</v>
      </c>
    </row>
    <row r="24" spans="1:74" x14ac:dyDescent="0.25">
      <c r="A24" s="48" t="s">
        <v>377</v>
      </c>
      <c r="B24" s="51">
        <v>6108</v>
      </c>
      <c r="C24" s="51">
        <v>2.74</v>
      </c>
      <c r="D24" s="52">
        <f t="shared" si="21"/>
        <v>16735.920000000002</v>
      </c>
      <c r="E24" s="51">
        <v>12079</v>
      </c>
      <c r="F24" s="51">
        <v>2.57</v>
      </c>
      <c r="G24" s="52">
        <f t="shared" si="0"/>
        <v>31043.03</v>
      </c>
      <c r="H24" s="51">
        <v>21682</v>
      </c>
      <c r="I24" s="51">
        <v>0.09</v>
      </c>
      <c r="J24" s="52">
        <f t="shared" si="22"/>
        <v>1951.3799999999999</v>
      </c>
      <c r="K24" s="51">
        <v>3523</v>
      </c>
      <c r="L24" s="51">
        <v>0.05</v>
      </c>
      <c r="M24" s="52">
        <f t="shared" si="23"/>
        <v>176.15</v>
      </c>
      <c r="N24" s="51">
        <v>1542</v>
      </c>
      <c r="O24" s="51">
        <v>0.43</v>
      </c>
      <c r="P24" s="52">
        <f t="shared" si="1"/>
        <v>663.06</v>
      </c>
      <c r="Q24" s="51">
        <v>121</v>
      </c>
      <c r="R24" s="51">
        <v>0.76</v>
      </c>
      <c r="S24" s="52">
        <f t="shared" si="2"/>
        <v>91.960000000000008</v>
      </c>
      <c r="T24" s="51">
        <v>0</v>
      </c>
      <c r="U24" s="51">
        <v>0.03</v>
      </c>
      <c r="V24" s="52">
        <f t="shared" si="3"/>
        <v>0</v>
      </c>
      <c r="W24" s="51">
        <v>10252</v>
      </c>
      <c r="X24" s="51">
        <v>0.56000000000000005</v>
      </c>
      <c r="Y24" s="52">
        <f t="shared" si="4"/>
        <v>5741.1200000000008</v>
      </c>
      <c r="Z24" s="51">
        <v>599</v>
      </c>
      <c r="AA24" s="51">
        <v>0.33</v>
      </c>
      <c r="AB24" s="52">
        <f t="shared" si="5"/>
        <v>197.67000000000002</v>
      </c>
      <c r="AC24" s="51">
        <v>2813</v>
      </c>
      <c r="AD24" s="51">
        <v>0.11</v>
      </c>
      <c r="AE24" s="52">
        <f t="shared" si="6"/>
        <v>309.43</v>
      </c>
      <c r="AF24" s="51"/>
      <c r="AG24" s="51">
        <v>0.08</v>
      </c>
      <c r="AH24" s="52">
        <f t="shared" si="7"/>
        <v>0</v>
      </c>
      <c r="AI24" s="51"/>
      <c r="AJ24" s="51">
        <v>2.2400000000000002</v>
      </c>
      <c r="AK24" s="52">
        <f t="shared" si="8"/>
        <v>0</v>
      </c>
      <c r="AL24" s="51"/>
      <c r="AM24" s="51">
        <v>8.31</v>
      </c>
      <c r="AN24" s="52">
        <f t="shared" si="9"/>
        <v>0</v>
      </c>
      <c r="AO24" s="51">
        <v>124</v>
      </c>
      <c r="AP24" s="51">
        <v>0.17</v>
      </c>
      <c r="AQ24" s="52">
        <f t="shared" si="10"/>
        <v>21.080000000000002</v>
      </c>
      <c r="AR24" s="51"/>
      <c r="AS24" s="51">
        <v>0.106</v>
      </c>
      <c r="AT24" s="52">
        <f t="shared" si="11"/>
        <v>0</v>
      </c>
      <c r="AU24" s="51">
        <v>613</v>
      </c>
      <c r="AV24" s="51">
        <v>3.06</v>
      </c>
      <c r="AW24" s="52">
        <f t="shared" si="12"/>
        <v>1875.78</v>
      </c>
      <c r="AX24" s="51">
        <v>1050</v>
      </c>
      <c r="AY24" s="51">
        <v>0.03</v>
      </c>
      <c r="AZ24" s="52">
        <f t="shared" si="13"/>
        <v>31.5</v>
      </c>
      <c r="BA24" s="51"/>
      <c r="BB24" s="51">
        <v>1.76</v>
      </c>
      <c r="BC24" s="52">
        <f t="shared" si="14"/>
        <v>0</v>
      </c>
      <c r="BD24" s="51">
        <v>578</v>
      </c>
      <c r="BE24" s="51">
        <v>7.0000000000000007E-2</v>
      </c>
      <c r="BF24" s="52">
        <f t="shared" si="15"/>
        <v>40.46</v>
      </c>
      <c r="BG24" s="51">
        <v>636</v>
      </c>
      <c r="BH24" s="51">
        <v>2.7E-2</v>
      </c>
      <c r="BI24" s="52">
        <f t="shared" si="16"/>
        <v>17.172000000000001</v>
      </c>
      <c r="BJ24" s="51"/>
      <c r="BK24" s="51">
        <v>0.02</v>
      </c>
      <c r="BL24" s="52">
        <f t="shared" si="17"/>
        <v>0</v>
      </c>
      <c r="BM24" s="51"/>
      <c r="BN24" s="51">
        <v>0.05</v>
      </c>
      <c r="BO24" s="52">
        <f t="shared" si="18"/>
        <v>0</v>
      </c>
      <c r="BP24" s="51">
        <v>4523</v>
      </c>
      <c r="BQ24" s="51">
        <v>4.1000000000000002E-2</v>
      </c>
      <c r="BR24" s="52">
        <f t="shared" si="19"/>
        <v>185.44300000000001</v>
      </c>
      <c r="BS24" s="51">
        <v>119</v>
      </c>
      <c r="BT24" s="51">
        <v>0.115</v>
      </c>
      <c r="BU24" s="52">
        <f t="shared" si="20"/>
        <v>13.685</v>
      </c>
      <c r="BV24" s="56">
        <f t="shared" si="24"/>
        <v>59094.84</v>
      </c>
    </row>
    <row r="25" spans="1:74" x14ac:dyDescent="0.25">
      <c r="A25" s="48" t="s">
        <v>378</v>
      </c>
      <c r="B25" s="51">
        <v>1251</v>
      </c>
      <c r="C25" s="51">
        <v>2.74</v>
      </c>
      <c r="D25" s="52">
        <f t="shared" si="21"/>
        <v>3427.7400000000002</v>
      </c>
      <c r="E25" s="51">
        <v>14463</v>
      </c>
      <c r="F25" s="51">
        <v>2.57</v>
      </c>
      <c r="G25" s="52">
        <f t="shared" si="0"/>
        <v>37169.909999999996</v>
      </c>
      <c r="H25" s="51">
        <v>21510</v>
      </c>
      <c r="I25" s="51">
        <v>0.09</v>
      </c>
      <c r="J25" s="52">
        <f t="shared" si="22"/>
        <v>1935.8999999999999</v>
      </c>
      <c r="K25" s="51">
        <v>6546</v>
      </c>
      <c r="L25" s="51">
        <v>0.05</v>
      </c>
      <c r="M25" s="52">
        <f t="shared" si="23"/>
        <v>327.3</v>
      </c>
      <c r="N25" s="51">
        <v>3708</v>
      </c>
      <c r="O25" s="51">
        <v>0.43</v>
      </c>
      <c r="P25" s="52">
        <f t="shared" si="1"/>
        <v>1594.44</v>
      </c>
      <c r="Q25" s="51">
        <v>151</v>
      </c>
      <c r="R25" s="51">
        <v>0.76</v>
      </c>
      <c r="S25" s="52">
        <f t="shared" si="2"/>
        <v>114.76</v>
      </c>
      <c r="T25" s="51">
        <v>0</v>
      </c>
      <c r="U25" s="51">
        <v>0.03</v>
      </c>
      <c r="V25" s="52">
        <f t="shared" si="3"/>
        <v>0</v>
      </c>
      <c r="W25" s="51">
        <v>133</v>
      </c>
      <c r="X25" s="51">
        <v>0.56000000000000005</v>
      </c>
      <c r="Y25" s="52">
        <f t="shared" si="4"/>
        <v>74.48</v>
      </c>
      <c r="Z25" s="51">
        <v>937</v>
      </c>
      <c r="AA25" s="51">
        <v>0.33</v>
      </c>
      <c r="AB25" s="52">
        <f t="shared" si="5"/>
        <v>309.21000000000004</v>
      </c>
      <c r="AC25" s="51">
        <v>3238</v>
      </c>
      <c r="AD25" s="51">
        <v>0.11</v>
      </c>
      <c r="AE25" s="52">
        <f t="shared" si="6"/>
        <v>356.18</v>
      </c>
      <c r="AF25" s="51"/>
      <c r="AG25" s="51">
        <v>0.08</v>
      </c>
      <c r="AH25" s="52">
        <f t="shared" si="7"/>
        <v>0</v>
      </c>
      <c r="AI25" s="51"/>
      <c r="AJ25" s="51">
        <v>2.2400000000000002</v>
      </c>
      <c r="AK25" s="52">
        <f t="shared" si="8"/>
        <v>0</v>
      </c>
      <c r="AL25" s="51"/>
      <c r="AM25" s="51">
        <v>8.31</v>
      </c>
      <c r="AN25" s="52">
        <f t="shared" si="9"/>
        <v>0</v>
      </c>
      <c r="AO25" s="51">
        <v>180</v>
      </c>
      <c r="AP25" s="51">
        <v>0.17</v>
      </c>
      <c r="AQ25" s="52">
        <f t="shared" si="10"/>
        <v>30.6</v>
      </c>
      <c r="AR25" s="51"/>
      <c r="AS25" s="51">
        <v>0.106</v>
      </c>
      <c r="AT25" s="52">
        <f t="shared" si="11"/>
        <v>0</v>
      </c>
      <c r="AU25" s="51">
        <v>2</v>
      </c>
      <c r="AV25" s="51">
        <v>3.06</v>
      </c>
      <c r="AW25" s="52">
        <f t="shared" si="12"/>
        <v>6.12</v>
      </c>
      <c r="AX25" s="51">
        <v>13836</v>
      </c>
      <c r="AY25" s="51">
        <v>0.03</v>
      </c>
      <c r="AZ25" s="52">
        <f t="shared" si="13"/>
        <v>415.08</v>
      </c>
      <c r="BA25" s="51"/>
      <c r="BB25" s="51">
        <v>1.76</v>
      </c>
      <c r="BC25" s="52">
        <f t="shared" si="14"/>
        <v>0</v>
      </c>
      <c r="BD25" s="51">
        <v>2319</v>
      </c>
      <c r="BE25" s="51">
        <v>7.0000000000000007E-2</v>
      </c>
      <c r="BF25" s="52">
        <f t="shared" si="15"/>
        <v>162.33000000000001</v>
      </c>
      <c r="BG25" s="51">
        <v>700</v>
      </c>
      <c r="BH25" s="51">
        <v>2.7E-2</v>
      </c>
      <c r="BI25" s="52">
        <f t="shared" si="16"/>
        <v>18.899999999999999</v>
      </c>
      <c r="BJ25" s="51"/>
      <c r="BK25" s="51">
        <v>0.02</v>
      </c>
      <c r="BL25" s="52">
        <f t="shared" si="17"/>
        <v>0</v>
      </c>
      <c r="BM25" s="51"/>
      <c r="BN25" s="51">
        <v>0.05</v>
      </c>
      <c r="BO25" s="52">
        <f t="shared" si="18"/>
        <v>0</v>
      </c>
      <c r="BP25" s="51">
        <v>2099</v>
      </c>
      <c r="BQ25" s="51">
        <v>4.1000000000000002E-2</v>
      </c>
      <c r="BR25" s="52">
        <f t="shared" si="19"/>
        <v>86.058999999999997</v>
      </c>
      <c r="BS25" s="51">
        <v>92</v>
      </c>
      <c r="BT25" s="51">
        <v>0.115</v>
      </c>
      <c r="BU25" s="52">
        <f t="shared" si="20"/>
        <v>10.58</v>
      </c>
      <c r="BV25" s="56">
        <f t="shared" si="24"/>
        <v>46039.588999999993</v>
      </c>
    </row>
    <row r="26" spans="1:74" x14ac:dyDescent="0.25">
      <c r="A26" s="48" t="s">
        <v>379</v>
      </c>
      <c r="B26" s="51">
        <v>778</v>
      </c>
      <c r="C26" s="51">
        <v>2.74</v>
      </c>
      <c r="D26" s="52">
        <f t="shared" si="21"/>
        <v>2131.7200000000003</v>
      </c>
      <c r="E26" s="51">
        <v>8279</v>
      </c>
      <c r="F26" s="51">
        <v>2.57</v>
      </c>
      <c r="G26" s="52">
        <f t="shared" si="0"/>
        <v>21277.03</v>
      </c>
      <c r="H26" s="51">
        <v>14400</v>
      </c>
      <c r="I26" s="51">
        <v>0.09</v>
      </c>
      <c r="J26" s="52">
        <f t="shared" si="22"/>
        <v>1296</v>
      </c>
      <c r="K26" s="51">
        <v>6651</v>
      </c>
      <c r="L26" s="51">
        <v>0.05</v>
      </c>
      <c r="M26" s="52">
        <f t="shared" si="23"/>
        <v>332.55</v>
      </c>
      <c r="N26" s="51">
        <v>2450</v>
      </c>
      <c r="O26" s="51">
        <v>0.43</v>
      </c>
      <c r="P26" s="52">
        <f t="shared" si="1"/>
        <v>1053.5</v>
      </c>
      <c r="Q26" s="51">
        <v>0</v>
      </c>
      <c r="R26" s="51">
        <v>0.76</v>
      </c>
      <c r="S26" s="52">
        <f t="shared" si="2"/>
        <v>0</v>
      </c>
      <c r="T26" s="51">
        <v>0</v>
      </c>
      <c r="U26" s="51">
        <v>0.03</v>
      </c>
      <c r="V26" s="52">
        <f t="shared" si="3"/>
        <v>0</v>
      </c>
      <c r="W26" s="51">
        <v>178</v>
      </c>
      <c r="X26" s="51">
        <v>0.56000000000000005</v>
      </c>
      <c r="Y26" s="52">
        <f t="shared" si="4"/>
        <v>99.68</v>
      </c>
      <c r="Z26" s="51">
        <v>481</v>
      </c>
      <c r="AA26" s="51">
        <v>0.33</v>
      </c>
      <c r="AB26" s="52">
        <f t="shared" si="5"/>
        <v>158.73000000000002</v>
      </c>
      <c r="AC26" s="51">
        <v>1600</v>
      </c>
      <c r="AD26" s="51">
        <v>0.11</v>
      </c>
      <c r="AE26" s="52">
        <f t="shared" si="6"/>
        <v>176</v>
      </c>
      <c r="AF26" s="51"/>
      <c r="AG26" s="51">
        <v>0.08</v>
      </c>
      <c r="AH26" s="52">
        <f t="shared" si="7"/>
        <v>0</v>
      </c>
      <c r="AI26" s="51"/>
      <c r="AJ26" s="51">
        <v>2.2400000000000002</v>
      </c>
      <c r="AK26" s="52">
        <f t="shared" si="8"/>
        <v>0</v>
      </c>
      <c r="AL26" s="51"/>
      <c r="AM26" s="51">
        <v>8.31</v>
      </c>
      <c r="AN26" s="52">
        <f t="shared" si="9"/>
        <v>0</v>
      </c>
      <c r="AO26" s="51">
        <v>659</v>
      </c>
      <c r="AP26" s="51">
        <v>0.17</v>
      </c>
      <c r="AQ26" s="52">
        <f t="shared" si="10"/>
        <v>112.03</v>
      </c>
      <c r="AR26" s="51"/>
      <c r="AS26" s="51">
        <v>0.106</v>
      </c>
      <c r="AT26" s="52">
        <f t="shared" si="11"/>
        <v>0</v>
      </c>
      <c r="AU26" s="51">
        <v>22</v>
      </c>
      <c r="AV26" s="51">
        <v>3.06</v>
      </c>
      <c r="AW26" s="52">
        <f t="shared" si="12"/>
        <v>67.320000000000007</v>
      </c>
      <c r="AX26" s="51">
        <v>13340</v>
      </c>
      <c r="AY26" s="51">
        <v>0.03</v>
      </c>
      <c r="AZ26" s="52">
        <f t="shared" si="13"/>
        <v>400.2</v>
      </c>
      <c r="BA26" s="51"/>
      <c r="BB26" s="51">
        <v>1.76</v>
      </c>
      <c r="BC26" s="52">
        <f t="shared" si="14"/>
        <v>0</v>
      </c>
      <c r="BD26" s="51">
        <v>7901</v>
      </c>
      <c r="BE26" s="51">
        <v>7.0000000000000007E-2</v>
      </c>
      <c r="BF26" s="52">
        <f t="shared" si="15"/>
        <v>553.07000000000005</v>
      </c>
      <c r="BG26" s="51">
        <v>1401</v>
      </c>
      <c r="BH26" s="51">
        <v>2.7E-2</v>
      </c>
      <c r="BI26" s="52">
        <f t="shared" si="16"/>
        <v>37.826999999999998</v>
      </c>
      <c r="BJ26" s="51">
        <v>248</v>
      </c>
      <c r="BK26" s="51">
        <v>0.02</v>
      </c>
      <c r="BL26" s="52">
        <f t="shared" si="17"/>
        <v>4.96</v>
      </c>
      <c r="BM26" s="51"/>
      <c r="BN26" s="51">
        <v>0.05</v>
      </c>
      <c r="BO26" s="52">
        <f t="shared" si="18"/>
        <v>0</v>
      </c>
      <c r="BP26" s="51">
        <v>2090</v>
      </c>
      <c r="BQ26" s="51">
        <v>4.1000000000000002E-2</v>
      </c>
      <c r="BR26" s="52">
        <f t="shared" si="19"/>
        <v>85.69</v>
      </c>
      <c r="BS26" s="51">
        <v>163</v>
      </c>
      <c r="BT26" s="51">
        <v>0.115</v>
      </c>
      <c r="BU26" s="52">
        <f t="shared" si="20"/>
        <v>18.745000000000001</v>
      </c>
      <c r="BV26" s="56">
        <f t="shared" si="24"/>
        <v>27805.052</v>
      </c>
    </row>
    <row r="27" spans="1:74" x14ac:dyDescent="0.25">
      <c r="A27" s="48" t="s">
        <v>380</v>
      </c>
      <c r="B27" s="51">
        <v>1599</v>
      </c>
      <c r="C27" s="51">
        <v>2.74</v>
      </c>
      <c r="D27" s="52">
        <f t="shared" si="21"/>
        <v>4381.26</v>
      </c>
      <c r="E27" s="51">
        <v>11647</v>
      </c>
      <c r="F27" s="51">
        <v>2.57</v>
      </c>
      <c r="G27" s="52">
        <f t="shared" si="0"/>
        <v>29932.789999999997</v>
      </c>
      <c r="H27" s="51">
        <v>8481</v>
      </c>
      <c r="I27" s="51">
        <v>0.09</v>
      </c>
      <c r="J27" s="52">
        <f t="shared" si="22"/>
        <v>763.29</v>
      </c>
      <c r="K27" s="51">
        <v>337</v>
      </c>
      <c r="L27" s="51">
        <v>0.05</v>
      </c>
      <c r="M27" s="52">
        <f t="shared" si="23"/>
        <v>16.850000000000001</v>
      </c>
      <c r="N27" s="51">
        <v>4195</v>
      </c>
      <c r="O27" s="51">
        <v>0.43</v>
      </c>
      <c r="P27" s="52">
        <f t="shared" si="1"/>
        <v>1803.85</v>
      </c>
      <c r="Q27" s="51">
        <v>0</v>
      </c>
      <c r="R27" s="51">
        <v>0.76</v>
      </c>
      <c r="S27" s="52">
        <f t="shared" si="2"/>
        <v>0</v>
      </c>
      <c r="T27" s="51">
        <v>0</v>
      </c>
      <c r="U27" s="51">
        <v>0.03</v>
      </c>
      <c r="V27" s="52">
        <f t="shared" si="3"/>
        <v>0</v>
      </c>
      <c r="W27" s="51">
        <v>164</v>
      </c>
      <c r="X27" s="51">
        <v>0.56000000000000005</v>
      </c>
      <c r="Y27" s="52">
        <f t="shared" si="4"/>
        <v>91.84</v>
      </c>
      <c r="Z27" s="51">
        <v>638</v>
      </c>
      <c r="AA27" s="51">
        <v>0.33</v>
      </c>
      <c r="AB27" s="52">
        <f t="shared" si="5"/>
        <v>210.54000000000002</v>
      </c>
      <c r="AC27" s="51">
        <v>2127</v>
      </c>
      <c r="AD27" s="51">
        <v>0.11</v>
      </c>
      <c r="AE27" s="52">
        <f t="shared" si="6"/>
        <v>233.97</v>
      </c>
      <c r="AF27" s="51"/>
      <c r="AG27" s="51">
        <v>0.08</v>
      </c>
      <c r="AH27" s="52">
        <f t="shared" si="7"/>
        <v>0</v>
      </c>
      <c r="AI27" s="51"/>
      <c r="AJ27" s="51">
        <v>2.2400000000000002</v>
      </c>
      <c r="AK27" s="52">
        <f t="shared" si="8"/>
        <v>0</v>
      </c>
      <c r="AL27" s="51"/>
      <c r="AM27" s="51">
        <v>8.31</v>
      </c>
      <c r="AN27" s="52">
        <f t="shared" si="9"/>
        <v>0</v>
      </c>
      <c r="AO27" s="51">
        <v>790</v>
      </c>
      <c r="AP27" s="51">
        <v>0.17</v>
      </c>
      <c r="AQ27" s="52">
        <f t="shared" si="10"/>
        <v>134.30000000000001</v>
      </c>
      <c r="AR27" s="51"/>
      <c r="AS27" s="51">
        <v>0.106</v>
      </c>
      <c r="AT27" s="52">
        <f t="shared" si="11"/>
        <v>0</v>
      </c>
      <c r="AU27" s="51">
        <v>21</v>
      </c>
      <c r="AV27" s="51">
        <v>3.06</v>
      </c>
      <c r="AW27" s="52">
        <f t="shared" si="12"/>
        <v>64.260000000000005</v>
      </c>
      <c r="AX27" s="51">
        <v>3594</v>
      </c>
      <c r="AY27" s="51">
        <v>0.03</v>
      </c>
      <c r="AZ27" s="52">
        <f t="shared" si="13"/>
        <v>107.82</v>
      </c>
      <c r="BA27" s="51"/>
      <c r="BB27" s="51">
        <v>1.76</v>
      </c>
      <c r="BC27" s="52">
        <f t="shared" si="14"/>
        <v>0</v>
      </c>
      <c r="BD27" s="51">
        <v>16</v>
      </c>
      <c r="BE27" s="51">
        <v>7.0000000000000007E-2</v>
      </c>
      <c r="BF27" s="52">
        <f t="shared" si="15"/>
        <v>1.1200000000000001</v>
      </c>
      <c r="BG27" s="51">
        <v>928</v>
      </c>
      <c r="BH27" s="51">
        <v>2.7E-2</v>
      </c>
      <c r="BI27" s="52">
        <f t="shared" si="16"/>
        <v>25.056000000000001</v>
      </c>
      <c r="BJ27" s="51"/>
      <c r="BK27" s="51">
        <v>0.02</v>
      </c>
      <c r="BL27" s="52">
        <f t="shared" si="17"/>
        <v>0</v>
      </c>
      <c r="BM27" s="51"/>
      <c r="BN27" s="51">
        <v>0.05</v>
      </c>
      <c r="BO27" s="52">
        <f t="shared" si="18"/>
        <v>0</v>
      </c>
      <c r="BP27" s="51">
        <v>5</v>
      </c>
      <c r="BQ27" s="51">
        <v>4.1000000000000002E-2</v>
      </c>
      <c r="BR27" s="52">
        <f t="shared" si="19"/>
        <v>0.20500000000000002</v>
      </c>
      <c r="BS27" s="51">
        <v>250</v>
      </c>
      <c r="BT27" s="51">
        <v>0.115</v>
      </c>
      <c r="BU27" s="52">
        <f t="shared" si="20"/>
        <v>28.75</v>
      </c>
      <c r="BV27" s="56">
        <f t="shared" si="24"/>
        <v>37795.900999999998</v>
      </c>
    </row>
    <row r="28" spans="1:74" x14ac:dyDescent="0.25">
      <c r="A28" s="48" t="s">
        <v>381</v>
      </c>
      <c r="B28" s="51">
        <f>2264+14</f>
        <v>2278</v>
      </c>
      <c r="C28" s="51">
        <v>2.74</v>
      </c>
      <c r="D28" s="52">
        <f t="shared" si="21"/>
        <v>6241.72</v>
      </c>
      <c r="E28" s="51">
        <v>13162</v>
      </c>
      <c r="F28" s="51">
        <v>2.57</v>
      </c>
      <c r="G28" s="52">
        <f t="shared" si="0"/>
        <v>33826.339999999997</v>
      </c>
      <c r="H28" s="51">
        <v>24152</v>
      </c>
      <c r="I28" s="51">
        <v>0.09</v>
      </c>
      <c r="J28" s="52">
        <f t="shared" si="22"/>
        <v>2173.6799999999998</v>
      </c>
      <c r="K28" s="51">
        <v>10965</v>
      </c>
      <c r="L28" s="51">
        <v>0.05</v>
      </c>
      <c r="M28" s="52">
        <f t="shared" si="23"/>
        <v>548.25</v>
      </c>
      <c r="N28" s="51">
        <v>3722</v>
      </c>
      <c r="O28" s="51">
        <v>0.43</v>
      </c>
      <c r="P28" s="52">
        <f t="shared" si="1"/>
        <v>1600.46</v>
      </c>
      <c r="Q28" s="51">
        <v>256</v>
      </c>
      <c r="R28" s="51">
        <v>0.76</v>
      </c>
      <c r="S28" s="52">
        <f t="shared" si="2"/>
        <v>194.56</v>
      </c>
      <c r="T28" s="51">
        <v>2</v>
      </c>
      <c r="U28" s="51">
        <v>0.03</v>
      </c>
      <c r="V28" s="52">
        <f t="shared" si="3"/>
        <v>0.06</v>
      </c>
      <c r="W28" s="51">
        <v>89</v>
      </c>
      <c r="X28" s="51">
        <v>0.56000000000000005</v>
      </c>
      <c r="Y28" s="52">
        <f t="shared" si="4"/>
        <v>49.84</v>
      </c>
      <c r="Z28" s="51">
        <v>911</v>
      </c>
      <c r="AA28" s="51">
        <v>0.33</v>
      </c>
      <c r="AB28" s="52">
        <f t="shared" si="5"/>
        <v>300.63</v>
      </c>
      <c r="AC28" s="51">
        <v>1822</v>
      </c>
      <c r="AD28" s="51">
        <v>0.11</v>
      </c>
      <c r="AE28" s="52">
        <f t="shared" si="6"/>
        <v>200.42</v>
      </c>
      <c r="AF28" s="51">
        <v>0</v>
      </c>
      <c r="AG28" s="51">
        <v>0.08</v>
      </c>
      <c r="AH28" s="52">
        <f t="shared" si="7"/>
        <v>0</v>
      </c>
      <c r="AI28" s="51">
        <v>284</v>
      </c>
      <c r="AJ28" s="51">
        <v>2.2400000000000002</v>
      </c>
      <c r="AK28" s="52">
        <f t="shared" si="8"/>
        <v>636.16000000000008</v>
      </c>
      <c r="AL28" s="51"/>
      <c r="AM28" s="51">
        <v>8.31</v>
      </c>
      <c r="AN28" s="52">
        <f t="shared" si="9"/>
        <v>0</v>
      </c>
      <c r="AO28" s="51">
        <v>133</v>
      </c>
      <c r="AP28" s="51">
        <v>0.17</v>
      </c>
      <c r="AQ28" s="52">
        <f t="shared" si="10"/>
        <v>22.610000000000003</v>
      </c>
      <c r="AR28" s="51"/>
      <c r="AS28" s="51">
        <v>0.106</v>
      </c>
      <c r="AT28" s="52">
        <f t="shared" si="11"/>
        <v>0</v>
      </c>
      <c r="AU28" s="51">
        <v>523</v>
      </c>
      <c r="AV28" s="51">
        <v>3.06</v>
      </c>
      <c r="AW28" s="52">
        <f t="shared" si="12"/>
        <v>1600.38</v>
      </c>
      <c r="AX28" s="51">
        <v>483</v>
      </c>
      <c r="AY28" s="51">
        <v>0.03</v>
      </c>
      <c r="AZ28" s="52">
        <f t="shared" si="13"/>
        <v>14.49</v>
      </c>
      <c r="BA28" s="51">
        <v>30</v>
      </c>
      <c r="BB28" s="51">
        <v>1.76</v>
      </c>
      <c r="BC28" s="52">
        <f t="shared" si="14"/>
        <v>52.8</v>
      </c>
      <c r="BD28" s="51">
        <v>28</v>
      </c>
      <c r="BE28" s="51">
        <v>7.0000000000000007E-2</v>
      </c>
      <c r="BF28" s="52">
        <f t="shared" si="15"/>
        <v>1.9600000000000002</v>
      </c>
      <c r="BG28" s="51">
        <v>0</v>
      </c>
      <c r="BH28" s="51">
        <v>2.7E-2</v>
      </c>
      <c r="BI28" s="52">
        <f t="shared" si="16"/>
        <v>0</v>
      </c>
      <c r="BJ28" s="51">
        <v>1</v>
      </c>
      <c r="BK28" s="51">
        <v>0.02</v>
      </c>
      <c r="BL28" s="52">
        <f t="shared" si="17"/>
        <v>0.02</v>
      </c>
      <c r="BM28" s="51">
        <v>0</v>
      </c>
      <c r="BN28" s="51">
        <v>0.05</v>
      </c>
      <c r="BO28" s="52">
        <f t="shared" si="18"/>
        <v>0</v>
      </c>
      <c r="BP28" s="51">
        <v>3545</v>
      </c>
      <c r="BQ28" s="51">
        <v>4.1000000000000002E-2</v>
      </c>
      <c r="BR28" s="52">
        <f t="shared" si="19"/>
        <v>145.345</v>
      </c>
      <c r="BS28" s="51"/>
      <c r="BT28" s="51">
        <v>0.115</v>
      </c>
      <c r="BU28" s="52">
        <f t="shared" si="20"/>
        <v>0</v>
      </c>
      <c r="BV28" s="56">
        <f t="shared" si="24"/>
        <v>47609.724999999999</v>
      </c>
    </row>
    <row r="29" spans="1:74" s="49" customFormat="1" x14ac:dyDescent="0.25">
      <c r="A29" s="50"/>
      <c r="B29" s="52"/>
      <c r="C29" s="52"/>
      <c r="D29" s="52">
        <f>SUM(D3:D28)</f>
        <v>3179424.7600000016</v>
      </c>
      <c r="E29" s="52"/>
      <c r="F29" s="52"/>
      <c r="G29" s="52">
        <f>SUM(G3:G28)</f>
        <v>1174924.33</v>
      </c>
      <c r="H29" s="52"/>
      <c r="I29" s="52"/>
      <c r="J29" s="52">
        <f>SUM(J3:J28)</f>
        <v>262433.97000000009</v>
      </c>
      <c r="K29" s="52"/>
      <c r="L29" s="52"/>
      <c r="M29" s="52">
        <f>SUM(M3:M28)</f>
        <v>40710.400000000009</v>
      </c>
      <c r="N29" s="52"/>
      <c r="O29" s="52"/>
      <c r="P29" s="52">
        <f>SUM(P3:P28)</f>
        <v>184926.65999999997</v>
      </c>
      <c r="Q29" s="52"/>
      <c r="R29" s="52"/>
      <c r="S29" s="52">
        <f>SUM(S3:S28)</f>
        <v>5900.6399999999994</v>
      </c>
      <c r="T29" s="52"/>
      <c r="U29" s="52"/>
      <c r="V29" s="52">
        <f>SUM(V3:V28)</f>
        <v>799.52999999999986</v>
      </c>
      <c r="W29" s="52"/>
      <c r="X29" s="52"/>
      <c r="Y29" s="52">
        <f>SUM(Y3:Y28)</f>
        <v>78388.799999999974</v>
      </c>
      <c r="Z29" s="52"/>
      <c r="AA29" s="52"/>
      <c r="AB29" s="52">
        <f>SUM(AB3:AB28)</f>
        <v>12243.000000000002</v>
      </c>
      <c r="AC29" s="52"/>
      <c r="AD29" s="52"/>
      <c r="AE29" s="52">
        <f>SUM(AE3:AE28)</f>
        <v>18901.96</v>
      </c>
      <c r="AF29" s="52"/>
      <c r="AG29" s="52"/>
      <c r="AH29" s="52">
        <f>SUM(AH3:AH28)</f>
        <v>594.4</v>
      </c>
      <c r="AI29" s="52"/>
      <c r="AJ29" s="52"/>
      <c r="AK29" s="52">
        <f>SUM(AK3:AK28)</f>
        <v>8106.56</v>
      </c>
      <c r="AL29" s="52"/>
      <c r="AM29" s="52"/>
      <c r="AN29" s="52">
        <f>SUM(AN3:AN28)</f>
        <v>0</v>
      </c>
      <c r="AO29" s="52"/>
      <c r="AP29" s="52"/>
      <c r="AQ29" s="52">
        <f>SUM(AQ3:AQ28)</f>
        <v>32059.11</v>
      </c>
      <c r="AR29" s="52"/>
      <c r="AS29" s="52"/>
      <c r="AT29" s="52">
        <f>SUM(AT3:AT28)</f>
        <v>0</v>
      </c>
      <c r="AU29" s="52"/>
      <c r="AV29" s="52"/>
      <c r="AW29" s="52">
        <f>SUM(AW3:AW28)</f>
        <v>42362.639999999992</v>
      </c>
      <c r="AX29" s="52"/>
      <c r="AY29" s="52"/>
      <c r="AZ29" s="52">
        <f>SUM(AZ3:AZ28)</f>
        <v>6343.2</v>
      </c>
      <c r="BA29" s="52"/>
      <c r="BB29" s="52"/>
      <c r="BC29" s="52">
        <f>SUM(BC3:BC28)</f>
        <v>90553.76</v>
      </c>
      <c r="BD29" s="52"/>
      <c r="BE29" s="52"/>
      <c r="BF29" s="52">
        <f>SUM(BF3:BF28)</f>
        <v>12220.320000000002</v>
      </c>
      <c r="BG29" s="52"/>
      <c r="BH29" s="52"/>
      <c r="BI29" s="52">
        <f>SUM(BI3:BI28)</f>
        <v>1410.0047999999997</v>
      </c>
      <c r="BJ29" s="52"/>
      <c r="BK29" s="52"/>
      <c r="BL29" s="52">
        <f>SUM(BL3:BL28)</f>
        <v>323.32</v>
      </c>
      <c r="BM29" s="52"/>
      <c r="BN29" s="52"/>
      <c r="BO29" s="52">
        <f>SUM(BO3:BO28)</f>
        <v>0</v>
      </c>
      <c r="BP29" s="52"/>
      <c r="BQ29" s="52"/>
      <c r="BR29" s="52">
        <f>SUM(BR3:BR28)</f>
        <v>10523.577420000001</v>
      </c>
      <c r="BS29" s="52"/>
      <c r="BT29" s="52"/>
      <c r="BU29" s="52">
        <f>SUM(BU3:BU28)</f>
        <v>9301.5910000000003</v>
      </c>
      <c r="BV29" s="56">
        <f t="shared" si="24"/>
        <v>5172452.5332200015</v>
      </c>
    </row>
    <row r="30" spans="1:74" s="72" customFormat="1" x14ac:dyDescent="0.25">
      <c r="A30" s="70"/>
      <c r="B30" s="71"/>
      <c r="C30" s="71"/>
      <c r="D30" s="71">
        <f>(D29*C1)*100</f>
        <v>3146580.8865130409</v>
      </c>
      <c r="E30" s="71"/>
      <c r="F30" s="71"/>
      <c r="G30" s="71">
        <f>(G29*F1)*100</f>
        <v>1271873.7745250831</v>
      </c>
      <c r="H30" s="71"/>
      <c r="I30" s="71"/>
      <c r="J30" s="71">
        <f>(J29*I1)*100</f>
        <v>628166.41755319166</v>
      </c>
      <c r="K30" s="71"/>
      <c r="L30" s="71"/>
      <c r="M30" s="71">
        <f>(M29*L1)*100</f>
        <v>221252.17391304349</v>
      </c>
      <c r="N30" s="71"/>
      <c r="O30" s="71"/>
      <c r="P30" s="71">
        <f>(P29*O1)*100</f>
        <v>277745.24554662936</v>
      </c>
      <c r="Q30" s="71"/>
      <c r="R30" s="71"/>
      <c r="S30" s="71">
        <f>(S29*R1)*100</f>
        <v>29718.266401590456</v>
      </c>
      <c r="T30" s="71"/>
      <c r="U30" s="71"/>
      <c r="V30" s="71">
        <f>(V29*U1)*100</f>
        <v>1066.0399999999997</v>
      </c>
      <c r="W30" s="71"/>
      <c r="X30" s="71"/>
      <c r="Y30" s="71">
        <f>(Y29*X1)*100</f>
        <v>50008.803827751181</v>
      </c>
      <c r="Z30" s="71"/>
      <c r="AA30" s="71"/>
      <c r="AB30" s="71">
        <f>(AB29*AA1)*100</f>
        <v>12965.949935815152</v>
      </c>
      <c r="AC30" s="71"/>
      <c r="AD30" s="71"/>
      <c r="AE30" s="71">
        <f>(AE29*AD1)*100</f>
        <v>16043.330246913578</v>
      </c>
      <c r="AF30" s="71"/>
      <c r="AG30" s="71"/>
      <c r="AH30" s="71">
        <f>(AH29*AG1)*100</f>
        <v>2161.4545454545455</v>
      </c>
      <c r="AI30" s="71"/>
      <c r="AJ30" s="71"/>
      <c r="AK30" s="71">
        <f>(AK29*AJ1)*100</f>
        <v>9894.6678291194421</v>
      </c>
      <c r="AL30" s="71"/>
      <c r="AM30" s="71"/>
      <c r="AN30" s="71">
        <f>(AN29*AM1)*100</f>
        <v>0</v>
      </c>
      <c r="AO30" s="71"/>
      <c r="AP30" s="71"/>
      <c r="AQ30" s="71">
        <f>(AQ29*AP1)*100</f>
        <v>127935.41549295778</v>
      </c>
      <c r="AR30" s="71"/>
      <c r="AS30" s="71"/>
      <c r="AT30" s="71">
        <f>(AT29*AS1)*100</f>
        <v>0</v>
      </c>
      <c r="AU30" s="71"/>
      <c r="AV30" s="71"/>
      <c r="AW30" s="71">
        <f>(AW29*AV1)*100</f>
        <v>42634.329353724708</v>
      </c>
      <c r="AX30" s="71"/>
      <c r="AY30" s="71"/>
      <c r="AZ30" s="71">
        <f>(AZ29*AY1)*100</f>
        <v>10015.578947368422</v>
      </c>
      <c r="BA30" s="71"/>
      <c r="BB30" s="71"/>
      <c r="BC30" s="71">
        <f>(BC29*BB1)*100</f>
        <v>106178.95909393737</v>
      </c>
      <c r="BD30" s="71"/>
      <c r="BE30" s="71"/>
      <c r="BF30" s="71">
        <f>(BF29*BE1)*100</f>
        <v>14635.113772455094</v>
      </c>
      <c r="BG30" s="71"/>
      <c r="BH30" s="71"/>
      <c r="BI30" s="71">
        <f>(BI29*BH1)*100</f>
        <v>1588.9035726210348</v>
      </c>
      <c r="BJ30" s="71"/>
      <c r="BK30" s="71"/>
      <c r="BL30" s="71">
        <f>(BL29*BK1)*100</f>
        <v>392.85540704738764</v>
      </c>
      <c r="BM30" s="71"/>
      <c r="BN30" s="71"/>
      <c r="BO30" s="71">
        <f>(BO29*BN1)*100</f>
        <v>0</v>
      </c>
      <c r="BP30" s="71"/>
      <c r="BQ30" s="71"/>
      <c r="BR30" s="71">
        <f>(BR29*BQ1)*100</f>
        <v>14756.042209986324</v>
      </c>
      <c r="BS30" s="71"/>
      <c r="BT30" s="71"/>
      <c r="BU30" s="71">
        <f>(BU29*BT1)*100</f>
        <v>12493.377306704042</v>
      </c>
      <c r="BV30" s="70">
        <f t="shared" si="24"/>
        <v>5998107.5859944355</v>
      </c>
    </row>
    <row r="31" spans="1:74" x14ac:dyDescent="0.25">
      <c r="A31" s="66"/>
      <c r="B31" s="67"/>
      <c r="C31" s="67"/>
      <c r="D31" s="68"/>
      <c r="E31" s="67"/>
      <c r="F31" s="67"/>
      <c r="G31" s="68"/>
      <c r="H31" s="67"/>
      <c r="I31" s="67"/>
      <c r="J31" s="68"/>
      <c r="K31" s="67"/>
      <c r="L31" s="67"/>
      <c r="M31" s="68"/>
      <c r="N31" s="67"/>
      <c r="O31" s="67"/>
      <c r="P31" s="68"/>
      <c r="Q31" s="67"/>
      <c r="R31" s="67"/>
      <c r="S31" s="68"/>
      <c r="T31" s="67"/>
      <c r="U31" s="67"/>
      <c r="V31" s="68"/>
      <c r="W31" s="67"/>
      <c r="X31" s="67"/>
      <c r="Y31" s="68"/>
      <c r="Z31" s="67"/>
      <c r="AA31" s="67"/>
      <c r="AB31" s="68"/>
      <c r="AC31" s="67"/>
      <c r="AD31" s="67"/>
      <c r="AE31" s="68"/>
      <c r="AF31" s="67"/>
      <c r="AG31" s="67"/>
      <c r="AH31" s="68"/>
      <c r="AI31" s="67"/>
      <c r="AJ31" s="67"/>
      <c r="AK31" s="68"/>
      <c r="AL31" s="67"/>
      <c r="AM31" s="67"/>
      <c r="AN31" s="68"/>
      <c r="AO31" s="67"/>
      <c r="AP31" s="67"/>
      <c r="AQ31" s="68"/>
      <c r="AR31" s="67"/>
      <c r="AS31" s="67"/>
      <c r="AT31" s="68"/>
      <c r="AU31" s="67"/>
      <c r="AV31" s="67"/>
      <c r="AW31" s="68"/>
      <c r="AX31" s="67"/>
      <c r="AY31" s="67"/>
      <c r="AZ31" s="68"/>
      <c r="BA31" s="67"/>
      <c r="BB31" s="67"/>
      <c r="BC31" s="68"/>
      <c r="BD31" s="67"/>
      <c r="BE31" s="67"/>
      <c r="BF31" s="68"/>
      <c r="BG31" s="67"/>
      <c r="BH31" s="67"/>
      <c r="BI31" s="68"/>
      <c r="BJ31" s="67"/>
      <c r="BK31" s="67"/>
      <c r="BL31" s="68"/>
      <c r="BM31" s="67"/>
      <c r="BN31" s="67"/>
      <c r="BO31" s="68"/>
      <c r="BP31" s="67"/>
      <c r="BQ31" s="67"/>
      <c r="BR31" s="68"/>
      <c r="BS31" s="67"/>
      <c r="BT31" s="67"/>
      <c r="BU31" s="68"/>
      <c r="BV31" s="69"/>
    </row>
    <row r="32" spans="1:74" x14ac:dyDescent="0.25">
      <c r="A32" s="66"/>
      <c r="B32" s="67"/>
      <c r="C32" s="67"/>
      <c r="D32" s="68"/>
      <c r="E32" s="67"/>
      <c r="F32" s="67"/>
      <c r="G32" s="68"/>
      <c r="H32" s="67"/>
      <c r="I32" s="67"/>
      <c r="J32" s="68"/>
      <c r="K32" s="67"/>
      <c r="L32" s="67"/>
      <c r="M32" s="68"/>
      <c r="N32" s="67"/>
      <c r="O32" s="67"/>
      <c r="P32" s="68"/>
      <c r="Q32" s="67"/>
      <c r="R32" s="67"/>
      <c r="S32" s="68"/>
      <c r="T32" s="67"/>
      <c r="U32" s="67"/>
      <c r="V32" s="68"/>
      <c r="W32" s="67"/>
      <c r="X32" s="67"/>
      <c r="Y32" s="68"/>
      <c r="Z32" s="67"/>
      <c r="AA32" s="67"/>
      <c r="AB32" s="68"/>
      <c r="AC32" s="67"/>
      <c r="AD32" s="67"/>
      <c r="AE32" s="68"/>
      <c r="AF32" s="67"/>
      <c r="AG32" s="67"/>
      <c r="AH32" s="68"/>
      <c r="AI32" s="67"/>
      <c r="AJ32" s="67"/>
      <c r="AK32" s="68"/>
      <c r="AL32" s="67"/>
      <c r="AM32" s="67"/>
      <c r="AN32" s="68"/>
      <c r="AO32" s="67"/>
      <c r="AP32" s="67"/>
      <c r="AQ32" s="68"/>
      <c r="AR32" s="67"/>
      <c r="AS32" s="67"/>
      <c r="AT32" s="68"/>
      <c r="AU32" s="67"/>
      <c r="AV32" s="67"/>
      <c r="AW32" s="68"/>
      <c r="AX32" s="67"/>
      <c r="AY32" s="67"/>
      <c r="AZ32" s="68"/>
      <c r="BA32" s="67"/>
      <c r="BB32" s="67"/>
      <c r="BC32" s="68"/>
      <c r="BD32" s="67"/>
      <c r="BE32" s="67"/>
      <c r="BF32" s="68"/>
      <c r="BG32" s="67"/>
      <c r="BH32" s="67"/>
      <c r="BI32" s="68"/>
      <c r="BJ32" s="67"/>
      <c r="BK32" s="67"/>
      <c r="BL32" s="68"/>
      <c r="BM32" s="67"/>
      <c r="BN32" s="67"/>
      <c r="BO32" s="68"/>
      <c r="BP32" s="67"/>
      <c r="BQ32" s="67"/>
      <c r="BR32" s="68"/>
      <c r="BS32" s="67"/>
      <c r="BT32" s="67"/>
      <c r="BU32" s="68"/>
      <c r="BV32" s="69"/>
    </row>
    <row r="33" spans="1:74" x14ac:dyDescent="0.25">
      <c r="A33" s="66"/>
      <c r="B33" s="67"/>
      <c r="C33" s="67"/>
      <c r="D33" s="68"/>
      <c r="E33" s="67"/>
      <c r="F33" s="67"/>
      <c r="G33" s="68"/>
      <c r="H33" s="67"/>
      <c r="I33" s="67"/>
      <c r="J33" s="68"/>
      <c r="K33" s="67"/>
      <c r="L33" s="67"/>
      <c r="M33" s="68"/>
      <c r="N33" s="67"/>
      <c r="O33" s="67"/>
      <c r="P33" s="68"/>
      <c r="Q33" s="67"/>
      <c r="R33" s="67"/>
      <c r="S33" s="68"/>
      <c r="T33" s="67"/>
      <c r="U33" s="67"/>
      <c r="V33" s="68"/>
      <c r="W33" s="67"/>
      <c r="X33" s="67"/>
      <c r="Y33" s="68"/>
      <c r="Z33" s="67"/>
      <c r="AA33" s="67"/>
      <c r="AB33" s="68"/>
      <c r="AC33" s="67"/>
      <c r="AD33" s="67"/>
      <c r="AE33" s="68"/>
      <c r="AF33" s="67"/>
      <c r="AG33" s="67"/>
      <c r="AH33" s="68"/>
      <c r="AI33" s="67"/>
      <c r="AJ33" s="67"/>
      <c r="AK33" s="68"/>
      <c r="AL33" s="67"/>
      <c r="AM33" s="67"/>
      <c r="AN33" s="68"/>
      <c r="AO33" s="67"/>
      <c r="AP33" s="67"/>
      <c r="AQ33" s="68"/>
      <c r="AR33" s="67"/>
      <c r="AS33" s="67"/>
      <c r="AT33" s="68"/>
      <c r="AU33" s="67"/>
      <c r="AV33" s="67"/>
      <c r="AW33" s="68"/>
      <c r="AX33" s="67"/>
      <c r="AY33" s="67"/>
      <c r="AZ33" s="68"/>
      <c r="BA33" s="67"/>
      <c r="BB33" s="67"/>
      <c r="BC33" s="68"/>
      <c r="BD33" s="67"/>
      <c r="BE33" s="67"/>
      <c r="BF33" s="68"/>
      <c r="BG33" s="67"/>
      <c r="BH33" s="67"/>
      <c r="BI33" s="68"/>
      <c r="BJ33" s="67"/>
      <c r="BK33" s="67"/>
      <c r="BL33" s="68"/>
      <c r="BM33" s="67"/>
      <c r="BN33" s="67"/>
      <c r="BO33" s="68"/>
      <c r="BP33" s="67"/>
      <c r="BQ33" s="67"/>
      <c r="BR33" s="68"/>
      <c r="BS33" s="67"/>
      <c r="BT33" s="67"/>
      <c r="BU33" s="68"/>
      <c r="BV33" s="69"/>
    </row>
    <row r="34" spans="1:74" x14ac:dyDescent="0.25">
      <c r="A34" s="66"/>
      <c r="B34" s="67"/>
      <c r="C34" s="67"/>
      <c r="D34" s="68"/>
      <c r="E34" s="67"/>
      <c r="F34" s="67"/>
      <c r="G34" s="68"/>
      <c r="H34" s="67"/>
      <c r="I34" s="67"/>
      <c r="J34" s="68"/>
      <c r="K34" s="67"/>
      <c r="L34" s="67"/>
      <c r="M34" s="68"/>
      <c r="N34" s="67"/>
      <c r="O34" s="67"/>
      <c r="P34" s="68"/>
      <c r="Q34" s="67"/>
      <c r="R34" s="67"/>
      <c r="S34" s="68"/>
      <c r="T34" s="67"/>
      <c r="U34" s="67"/>
      <c r="V34" s="68"/>
      <c r="W34" s="67"/>
      <c r="X34" s="67"/>
      <c r="Y34" s="68"/>
      <c r="Z34" s="67"/>
      <c r="AA34" s="67"/>
      <c r="AB34" s="68"/>
      <c r="AC34" s="67"/>
      <c r="AD34" s="67"/>
      <c r="AE34" s="68"/>
      <c r="AF34" s="67"/>
      <c r="AG34" s="67"/>
      <c r="AH34" s="68"/>
      <c r="AI34" s="67"/>
      <c r="AJ34" s="67"/>
      <c r="AK34" s="68"/>
      <c r="AL34" s="67"/>
      <c r="AM34" s="67"/>
      <c r="AN34" s="68"/>
      <c r="AO34" s="67"/>
      <c r="AP34" s="67"/>
      <c r="AQ34" s="68"/>
      <c r="AR34" s="67"/>
      <c r="AS34" s="67"/>
      <c r="AT34" s="68"/>
      <c r="AU34" s="67"/>
      <c r="AV34" s="67"/>
      <c r="AW34" s="68"/>
      <c r="AX34" s="67"/>
      <c r="AY34" s="67"/>
      <c r="AZ34" s="68"/>
      <c r="BA34" s="67"/>
      <c r="BB34" s="67"/>
      <c r="BC34" s="68"/>
      <c r="BD34" s="67"/>
      <c r="BE34" s="67"/>
      <c r="BF34" s="68"/>
      <c r="BG34" s="67"/>
      <c r="BH34" s="67"/>
      <c r="BI34" s="68"/>
      <c r="BJ34" s="67"/>
      <c r="BK34" s="67"/>
      <c r="BL34" s="68"/>
      <c r="BM34" s="67"/>
      <c r="BN34" s="67"/>
      <c r="BO34" s="68"/>
      <c r="BP34" s="67"/>
      <c r="BQ34" s="67"/>
      <c r="BR34" s="68"/>
      <c r="BS34" s="67"/>
      <c r="BT34" s="67"/>
      <c r="BU34" s="68"/>
      <c r="BV34" s="69"/>
    </row>
    <row r="35" spans="1:74" x14ac:dyDescent="0.25">
      <c r="A35" s="66"/>
      <c r="B35" s="67"/>
      <c r="C35" s="67"/>
      <c r="D35" s="68"/>
      <c r="E35" s="67"/>
      <c r="F35" s="67"/>
      <c r="G35" s="68"/>
      <c r="H35" s="67"/>
      <c r="I35" s="67"/>
      <c r="J35" s="68"/>
      <c r="K35" s="67"/>
      <c r="L35" s="67"/>
      <c r="M35" s="68"/>
      <c r="N35" s="67"/>
      <c r="O35" s="67"/>
      <c r="P35" s="68"/>
      <c r="Q35" s="67"/>
      <c r="R35" s="67"/>
      <c r="S35" s="68"/>
      <c r="T35" s="67"/>
      <c r="U35" s="67"/>
      <c r="V35" s="68"/>
      <c r="W35" s="67"/>
      <c r="X35" s="67"/>
      <c r="Y35" s="68"/>
      <c r="Z35" s="67"/>
      <c r="AA35" s="67"/>
      <c r="AB35" s="68"/>
      <c r="AC35" s="67"/>
      <c r="AD35" s="67"/>
      <c r="AE35" s="68"/>
      <c r="AF35" s="67"/>
      <c r="AG35" s="67"/>
      <c r="AH35" s="68"/>
      <c r="AI35" s="67"/>
      <c r="AJ35" s="67"/>
      <c r="AK35" s="68"/>
      <c r="AL35" s="67"/>
      <c r="AM35" s="67"/>
      <c r="AN35" s="68"/>
      <c r="AO35" s="67"/>
      <c r="AP35" s="67"/>
      <c r="AQ35" s="68"/>
      <c r="AR35" s="67"/>
      <c r="AS35" s="67"/>
      <c r="AT35" s="68"/>
      <c r="AU35" s="67"/>
      <c r="AV35" s="67"/>
      <c r="AW35" s="68"/>
      <c r="AX35" s="67"/>
      <c r="AY35" s="67"/>
      <c r="AZ35" s="68"/>
      <c r="BA35" s="67"/>
      <c r="BB35" s="67"/>
      <c r="BC35" s="68"/>
      <c r="BD35" s="67"/>
      <c r="BE35" s="67"/>
      <c r="BF35" s="68"/>
      <c r="BG35" s="67"/>
      <c r="BH35" s="67"/>
      <c r="BI35" s="68"/>
      <c r="BJ35" s="67"/>
      <c r="BK35" s="67"/>
      <c r="BL35" s="68"/>
      <c r="BM35" s="67"/>
      <c r="BN35" s="67"/>
      <c r="BO35" s="68"/>
      <c r="BP35" s="67"/>
      <c r="BQ35" s="67"/>
      <c r="BR35" s="68"/>
      <c r="BS35" s="67"/>
      <c r="BT35" s="67"/>
      <c r="BU35" s="68"/>
      <c r="BV35" s="69"/>
    </row>
    <row r="36" spans="1:74" x14ac:dyDescent="0.25">
      <c r="A36" s="66"/>
      <c r="B36" s="67"/>
      <c r="C36" s="67"/>
      <c r="D36" s="68"/>
      <c r="E36" s="67"/>
      <c r="F36" s="67"/>
      <c r="G36" s="68"/>
      <c r="H36" s="67"/>
      <c r="I36" s="67"/>
      <c r="J36" s="68"/>
      <c r="K36" s="67"/>
      <c r="L36" s="67"/>
      <c r="M36" s="68"/>
      <c r="N36" s="67"/>
      <c r="O36" s="67"/>
      <c r="P36" s="68"/>
      <c r="Q36" s="67"/>
      <c r="R36" s="67"/>
      <c r="S36" s="68"/>
      <c r="T36" s="67"/>
      <c r="U36" s="67"/>
      <c r="V36" s="68"/>
      <c r="W36" s="67"/>
      <c r="X36" s="67"/>
      <c r="Y36" s="68"/>
      <c r="Z36" s="67"/>
      <c r="AA36" s="67"/>
      <c r="AB36" s="68"/>
      <c r="AC36" s="67"/>
      <c r="AD36" s="67"/>
      <c r="AE36" s="68"/>
      <c r="AF36" s="67"/>
      <c r="AG36" s="67"/>
      <c r="AH36" s="68"/>
      <c r="AI36" s="67"/>
      <c r="AJ36" s="67"/>
      <c r="AK36" s="68"/>
      <c r="AL36" s="67"/>
      <c r="AM36" s="67"/>
      <c r="AN36" s="68"/>
      <c r="AO36" s="67"/>
      <c r="AP36" s="67"/>
      <c r="AQ36" s="68"/>
      <c r="AR36" s="67"/>
      <c r="AS36" s="67"/>
      <c r="AT36" s="68"/>
      <c r="AU36" s="67"/>
      <c r="AV36" s="67"/>
      <c r="AW36" s="68"/>
      <c r="AX36" s="67"/>
      <c r="AY36" s="67"/>
      <c r="AZ36" s="68"/>
      <c r="BA36" s="67"/>
      <c r="BB36" s="67"/>
      <c r="BC36" s="68"/>
      <c r="BD36" s="67"/>
      <c r="BE36" s="67"/>
      <c r="BF36" s="68"/>
      <c r="BG36" s="67"/>
      <c r="BH36" s="67"/>
      <c r="BI36" s="68"/>
      <c r="BJ36" s="67"/>
      <c r="BK36" s="67"/>
      <c r="BL36" s="68"/>
      <c r="BM36" s="67"/>
      <c r="BN36" s="67"/>
      <c r="BO36" s="68"/>
      <c r="BP36" s="67"/>
      <c r="BQ36" s="67"/>
      <c r="BR36" s="68"/>
      <c r="BS36" s="67"/>
      <c r="BT36" s="67"/>
      <c r="BU36" s="68"/>
      <c r="BV36" s="69"/>
    </row>
    <row r="37" spans="1:74" x14ac:dyDescent="0.25">
      <c r="A37" s="66"/>
      <c r="B37" s="67"/>
      <c r="C37" s="67"/>
      <c r="D37" s="68"/>
      <c r="E37" s="67"/>
      <c r="F37" s="67"/>
      <c r="G37" s="68"/>
      <c r="H37" s="67"/>
      <c r="I37" s="67"/>
      <c r="J37" s="68"/>
      <c r="K37" s="67"/>
      <c r="L37" s="67"/>
      <c r="M37" s="68"/>
      <c r="N37" s="67"/>
      <c r="O37" s="67"/>
      <c r="P37" s="68"/>
      <c r="Q37" s="67"/>
      <c r="R37" s="67"/>
      <c r="S37" s="68"/>
      <c r="T37" s="67"/>
      <c r="U37" s="67"/>
      <c r="V37" s="68"/>
      <c r="W37" s="67"/>
      <c r="X37" s="67"/>
      <c r="Y37" s="68"/>
      <c r="Z37" s="67"/>
      <c r="AA37" s="67"/>
      <c r="AB37" s="68"/>
      <c r="AC37" s="67"/>
      <c r="AD37" s="67"/>
      <c r="AE37" s="68"/>
      <c r="AF37" s="67"/>
      <c r="AG37" s="67"/>
      <c r="AH37" s="68"/>
      <c r="AI37" s="67"/>
      <c r="AJ37" s="67"/>
      <c r="AK37" s="68"/>
      <c r="AL37" s="67"/>
      <c r="AM37" s="67"/>
      <c r="AN37" s="68"/>
      <c r="AO37" s="67"/>
      <c r="AP37" s="67"/>
      <c r="AQ37" s="68"/>
      <c r="AR37" s="67"/>
      <c r="AS37" s="67"/>
      <c r="AT37" s="68"/>
      <c r="AU37" s="67"/>
      <c r="AV37" s="67"/>
      <c r="AW37" s="68"/>
      <c r="AX37" s="67"/>
      <c r="AY37" s="67"/>
      <c r="AZ37" s="68"/>
      <c r="BA37" s="67"/>
      <c r="BB37" s="67"/>
      <c r="BC37" s="68"/>
      <c r="BD37" s="67"/>
      <c r="BE37" s="67"/>
      <c r="BF37" s="68"/>
      <c r="BG37" s="67"/>
      <c r="BH37" s="67"/>
      <c r="BI37" s="68"/>
      <c r="BJ37" s="67"/>
      <c r="BK37" s="67"/>
      <c r="BL37" s="68"/>
      <c r="BM37" s="67"/>
      <c r="BN37" s="67"/>
      <c r="BO37" s="68"/>
      <c r="BP37" s="67"/>
      <c r="BQ37" s="67"/>
      <c r="BR37" s="68"/>
      <c r="BS37" s="67"/>
      <c r="BT37" s="67"/>
      <c r="BU37" s="68"/>
      <c r="BV37" s="69"/>
    </row>
    <row r="38" spans="1:74" x14ac:dyDescent="0.25">
      <c r="A38" s="66"/>
      <c r="B38" s="67"/>
      <c r="C38" s="67"/>
      <c r="D38" s="68"/>
      <c r="E38" s="67"/>
      <c r="F38" s="67"/>
      <c r="G38" s="68"/>
      <c r="H38" s="67"/>
      <c r="I38" s="67"/>
      <c r="J38" s="68"/>
      <c r="K38" s="67"/>
      <c r="L38" s="67"/>
      <c r="M38" s="68"/>
      <c r="N38" s="67"/>
      <c r="O38" s="67"/>
      <c r="P38" s="68"/>
      <c r="Q38" s="67"/>
      <c r="R38" s="67"/>
      <c r="S38" s="68"/>
      <c r="T38" s="67"/>
      <c r="U38" s="67"/>
      <c r="V38" s="68"/>
      <c r="W38" s="67"/>
      <c r="X38" s="67"/>
      <c r="Y38" s="68"/>
      <c r="Z38" s="67"/>
      <c r="AA38" s="67"/>
      <c r="AB38" s="68"/>
      <c r="AC38" s="67"/>
      <c r="AD38" s="67"/>
      <c r="AE38" s="68"/>
      <c r="AF38" s="67"/>
      <c r="AG38" s="67"/>
      <c r="AH38" s="68"/>
      <c r="AI38" s="67"/>
      <c r="AJ38" s="67"/>
      <c r="AK38" s="68"/>
      <c r="AL38" s="67"/>
      <c r="AM38" s="67"/>
      <c r="AN38" s="68"/>
      <c r="AO38" s="67"/>
      <c r="AP38" s="67"/>
      <c r="AQ38" s="68"/>
      <c r="AR38" s="67"/>
      <c r="AS38" s="67"/>
      <c r="AT38" s="68"/>
      <c r="AU38" s="67"/>
      <c r="AV38" s="67"/>
      <c r="AW38" s="68"/>
      <c r="AX38" s="67"/>
      <c r="AY38" s="67"/>
      <c r="AZ38" s="68"/>
      <c r="BA38" s="67"/>
      <c r="BB38" s="67"/>
      <c r="BC38" s="68"/>
      <c r="BD38" s="67"/>
      <c r="BE38" s="67"/>
      <c r="BF38" s="68"/>
      <c r="BG38" s="67"/>
      <c r="BH38" s="67"/>
      <c r="BI38" s="68"/>
      <c r="BJ38" s="67"/>
      <c r="BK38" s="67"/>
      <c r="BL38" s="68"/>
      <c r="BM38" s="67"/>
      <c r="BN38" s="67"/>
      <c r="BO38" s="68"/>
      <c r="BP38" s="67"/>
      <c r="BQ38" s="67"/>
      <c r="BR38" s="68"/>
      <c r="BS38" s="67"/>
      <c r="BT38" s="67"/>
      <c r="BU38" s="68"/>
      <c r="BV38" s="69"/>
    </row>
    <row r="39" spans="1:74" x14ac:dyDescent="0.25">
      <c r="A39" s="66"/>
      <c r="B39" s="67"/>
      <c r="C39" s="67"/>
      <c r="D39" s="68"/>
      <c r="E39" s="67"/>
      <c r="F39" s="67"/>
      <c r="G39" s="68"/>
      <c r="H39" s="67"/>
      <c r="I39" s="67"/>
      <c r="J39" s="68"/>
      <c r="K39" s="67"/>
      <c r="L39" s="67"/>
      <c r="M39" s="68"/>
      <c r="N39" s="67"/>
      <c r="O39" s="67"/>
      <c r="P39" s="68"/>
      <c r="Q39" s="67"/>
      <c r="R39" s="67"/>
      <c r="S39" s="68"/>
      <c r="T39" s="67"/>
      <c r="U39" s="67"/>
      <c r="V39" s="68"/>
      <c r="W39" s="67"/>
      <c r="X39" s="67"/>
      <c r="Y39" s="68"/>
      <c r="Z39" s="67"/>
      <c r="AA39" s="67"/>
      <c r="AB39" s="68"/>
      <c r="AC39" s="67"/>
      <c r="AD39" s="67"/>
      <c r="AE39" s="68"/>
      <c r="AF39" s="67"/>
      <c r="AG39" s="67"/>
      <c r="AH39" s="68"/>
      <c r="AI39" s="67"/>
      <c r="AJ39" s="67"/>
      <c r="AK39" s="68"/>
      <c r="AL39" s="67"/>
      <c r="AM39" s="67"/>
      <c r="AN39" s="68"/>
      <c r="AO39" s="67"/>
      <c r="AP39" s="67"/>
      <c r="AQ39" s="68"/>
      <c r="AR39" s="67"/>
      <c r="AS39" s="67"/>
      <c r="AT39" s="68"/>
      <c r="AU39" s="67"/>
      <c r="AV39" s="67"/>
      <c r="AW39" s="68"/>
      <c r="AX39" s="67"/>
      <c r="AY39" s="67"/>
      <c r="AZ39" s="68"/>
      <c r="BA39" s="67"/>
      <c r="BB39" s="67"/>
      <c r="BC39" s="68"/>
      <c r="BD39" s="67"/>
      <c r="BE39" s="67"/>
      <c r="BF39" s="68"/>
      <c r="BG39" s="67"/>
      <c r="BH39" s="67"/>
      <c r="BI39" s="68"/>
      <c r="BJ39" s="67"/>
      <c r="BK39" s="67"/>
      <c r="BL39" s="68"/>
      <c r="BM39" s="67"/>
      <c r="BN39" s="67"/>
      <c r="BO39" s="68"/>
      <c r="BP39" s="67"/>
      <c r="BQ39" s="67"/>
      <c r="BR39" s="68"/>
      <c r="BS39" s="67"/>
      <c r="BT39" s="67"/>
      <c r="BU39" s="68"/>
      <c r="BV39" s="69"/>
    </row>
    <row r="40" spans="1:74" x14ac:dyDescent="0.25">
      <c r="A40" s="66"/>
      <c r="B40" s="67"/>
      <c r="C40" s="67"/>
      <c r="D40" s="68"/>
      <c r="E40" s="67"/>
      <c r="F40" s="67"/>
      <c r="G40" s="68"/>
      <c r="H40" s="67"/>
      <c r="I40" s="67"/>
      <c r="J40" s="68"/>
      <c r="K40" s="67"/>
      <c r="L40" s="67"/>
      <c r="M40" s="68"/>
      <c r="N40" s="67"/>
      <c r="O40" s="67"/>
      <c r="P40" s="68"/>
      <c r="Q40" s="67"/>
      <c r="R40" s="67"/>
      <c r="S40" s="68"/>
      <c r="T40" s="67"/>
      <c r="U40" s="67"/>
      <c r="V40" s="68"/>
      <c r="W40" s="67"/>
      <c r="X40" s="67"/>
      <c r="Y40" s="68"/>
      <c r="Z40" s="67"/>
      <c r="AA40" s="67"/>
      <c r="AB40" s="68"/>
      <c r="AC40" s="67"/>
      <c r="AD40" s="67"/>
      <c r="AE40" s="68"/>
      <c r="AF40" s="67"/>
      <c r="AG40" s="67"/>
      <c r="AH40" s="68"/>
      <c r="AI40" s="67"/>
      <c r="AJ40" s="67"/>
      <c r="AK40" s="68"/>
      <c r="AL40" s="67"/>
      <c r="AM40" s="67"/>
      <c r="AN40" s="68"/>
      <c r="AO40" s="67"/>
      <c r="AP40" s="67"/>
      <c r="AQ40" s="68"/>
      <c r="AR40" s="67"/>
      <c r="AS40" s="67"/>
      <c r="AT40" s="68"/>
      <c r="AU40" s="67"/>
      <c r="AV40" s="67"/>
      <c r="AW40" s="68"/>
      <c r="AX40" s="67"/>
      <c r="AY40" s="67"/>
      <c r="AZ40" s="68"/>
      <c r="BA40" s="67"/>
      <c r="BB40" s="67"/>
      <c r="BC40" s="68"/>
      <c r="BD40" s="67"/>
      <c r="BE40" s="67"/>
      <c r="BF40" s="68"/>
      <c r="BG40" s="67"/>
      <c r="BH40" s="67"/>
      <c r="BI40" s="68"/>
      <c r="BJ40" s="67"/>
      <c r="BK40" s="67"/>
      <c r="BL40" s="68"/>
      <c r="BM40" s="67"/>
      <c r="BN40" s="67"/>
      <c r="BO40" s="68"/>
      <c r="BP40" s="67"/>
      <c r="BQ40" s="67"/>
      <c r="BR40" s="68"/>
      <c r="BS40" s="67"/>
      <c r="BT40" s="67"/>
      <c r="BU40" s="68"/>
      <c r="BV40" s="69"/>
    </row>
    <row r="41" spans="1:74" x14ac:dyDescent="0.25">
      <c r="A41" s="66"/>
      <c r="B41" s="67"/>
      <c r="C41" s="67"/>
      <c r="D41" s="68"/>
      <c r="E41" s="67"/>
      <c r="F41" s="67"/>
      <c r="G41" s="68"/>
      <c r="H41" s="67"/>
      <c r="I41" s="67"/>
      <c r="J41" s="68"/>
      <c r="K41" s="67"/>
      <c r="L41" s="67"/>
      <c r="M41" s="68"/>
      <c r="N41" s="67"/>
      <c r="O41" s="67"/>
      <c r="P41" s="68"/>
      <c r="Q41" s="67"/>
      <c r="R41" s="67"/>
      <c r="S41" s="68"/>
      <c r="T41" s="67"/>
      <c r="U41" s="67"/>
      <c r="V41" s="68"/>
      <c r="W41" s="67"/>
      <c r="X41" s="67"/>
      <c r="Y41" s="68"/>
      <c r="Z41" s="67"/>
      <c r="AA41" s="67"/>
      <c r="AB41" s="68"/>
      <c r="AC41" s="67"/>
      <c r="AD41" s="67"/>
      <c r="AE41" s="68"/>
      <c r="AF41" s="67"/>
      <c r="AG41" s="67"/>
      <c r="AH41" s="68"/>
      <c r="AI41" s="67"/>
      <c r="AJ41" s="67"/>
      <c r="AK41" s="68"/>
      <c r="AL41" s="67"/>
      <c r="AM41" s="67"/>
      <c r="AN41" s="68"/>
      <c r="AO41" s="67"/>
      <c r="AP41" s="67"/>
      <c r="AQ41" s="68"/>
      <c r="AR41" s="67"/>
      <c r="AS41" s="67"/>
      <c r="AT41" s="68"/>
      <c r="AU41" s="67"/>
      <c r="AV41" s="67"/>
      <c r="AW41" s="68"/>
      <c r="AX41" s="67"/>
      <c r="AY41" s="67"/>
      <c r="AZ41" s="68"/>
      <c r="BA41" s="67"/>
      <c r="BB41" s="67"/>
      <c r="BC41" s="68"/>
      <c r="BD41" s="67"/>
      <c r="BE41" s="67"/>
      <c r="BF41" s="68"/>
      <c r="BG41" s="67"/>
      <c r="BH41" s="67"/>
      <c r="BI41" s="68"/>
      <c r="BJ41" s="67"/>
      <c r="BK41" s="67"/>
      <c r="BL41" s="68"/>
      <c r="BM41" s="67"/>
      <c r="BN41" s="67"/>
      <c r="BO41" s="68"/>
      <c r="BP41" s="67"/>
      <c r="BQ41" s="67"/>
      <c r="BR41" s="68"/>
      <c r="BS41" s="67"/>
      <c r="BT41" s="67"/>
      <c r="BU41" s="68"/>
      <c r="BV41" s="69"/>
    </row>
    <row r="42" spans="1:74" x14ac:dyDescent="0.25">
      <c r="A42" s="66"/>
      <c r="B42" s="67"/>
      <c r="C42" s="67"/>
      <c r="D42" s="68"/>
      <c r="E42" s="67"/>
      <c r="F42" s="67"/>
      <c r="G42" s="68"/>
      <c r="H42" s="67"/>
      <c r="I42" s="67"/>
      <c r="J42" s="68"/>
      <c r="K42" s="67"/>
      <c r="L42" s="67"/>
      <c r="M42" s="68"/>
      <c r="N42" s="67"/>
      <c r="O42" s="67"/>
      <c r="P42" s="68"/>
      <c r="Q42" s="67"/>
      <c r="R42" s="67"/>
      <c r="S42" s="68"/>
      <c r="T42" s="67"/>
      <c r="U42" s="67"/>
      <c r="V42" s="68"/>
      <c r="W42" s="67"/>
      <c r="X42" s="67"/>
      <c r="Y42" s="68"/>
      <c r="Z42" s="67"/>
      <c r="AA42" s="67"/>
      <c r="AB42" s="68"/>
      <c r="AC42" s="67"/>
      <c r="AD42" s="67"/>
      <c r="AE42" s="68"/>
      <c r="AF42" s="67"/>
      <c r="AG42" s="67"/>
      <c r="AH42" s="68"/>
      <c r="AI42" s="67"/>
      <c r="AJ42" s="67"/>
      <c r="AK42" s="68"/>
      <c r="AL42" s="67"/>
      <c r="AM42" s="67"/>
      <c r="AN42" s="68"/>
      <c r="AO42" s="67"/>
      <c r="AP42" s="67"/>
      <c r="AQ42" s="68"/>
      <c r="AR42" s="67"/>
      <c r="AS42" s="67"/>
      <c r="AT42" s="68"/>
      <c r="AU42" s="67"/>
      <c r="AV42" s="67"/>
      <c r="AW42" s="68"/>
      <c r="AX42" s="67"/>
      <c r="AY42" s="67"/>
      <c r="AZ42" s="68"/>
      <c r="BA42" s="67"/>
      <c r="BB42" s="67"/>
      <c r="BC42" s="68"/>
      <c r="BD42" s="67"/>
      <c r="BE42" s="67"/>
      <c r="BF42" s="68"/>
      <c r="BG42" s="67"/>
      <c r="BH42" s="67"/>
      <c r="BI42" s="68"/>
      <c r="BJ42" s="67"/>
      <c r="BK42" s="67"/>
      <c r="BL42" s="68"/>
      <c r="BM42" s="67"/>
      <c r="BN42" s="67"/>
      <c r="BO42" s="68"/>
      <c r="BP42" s="67"/>
      <c r="BQ42" s="67"/>
      <c r="BR42" s="68"/>
      <c r="BS42" s="67"/>
      <c r="BT42" s="67"/>
      <c r="BU42" s="68"/>
      <c r="BV42" s="69"/>
    </row>
    <row r="43" spans="1:74" x14ac:dyDescent="0.25">
      <c r="A43" s="66"/>
      <c r="B43" s="67"/>
      <c r="C43" s="67"/>
      <c r="D43" s="68"/>
      <c r="E43" s="67"/>
      <c r="F43" s="67"/>
      <c r="G43" s="68"/>
      <c r="H43" s="67"/>
      <c r="I43" s="67"/>
      <c r="J43" s="68"/>
      <c r="K43" s="67"/>
      <c r="L43" s="67"/>
      <c r="M43" s="68"/>
      <c r="N43" s="67"/>
      <c r="O43" s="67"/>
      <c r="P43" s="68"/>
      <c r="Q43" s="67"/>
      <c r="R43" s="67"/>
      <c r="S43" s="68"/>
      <c r="T43" s="67"/>
      <c r="U43" s="67"/>
      <c r="V43" s="68"/>
      <c r="W43" s="67"/>
      <c r="X43" s="67"/>
      <c r="Y43" s="68"/>
      <c r="Z43" s="67"/>
      <c r="AA43" s="67"/>
      <c r="AB43" s="68"/>
      <c r="AC43" s="67"/>
      <c r="AD43" s="67"/>
      <c r="AE43" s="68"/>
      <c r="AF43" s="67"/>
      <c r="AG43" s="67"/>
      <c r="AH43" s="68"/>
      <c r="AI43" s="67"/>
      <c r="AJ43" s="67"/>
      <c r="AK43" s="68"/>
      <c r="AL43" s="67"/>
      <c r="AM43" s="67"/>
      <c r="AN43" s="68"/>
      <c r="AO43" s="67"/>
      <c r="AP43" s="67"/>
      <c r="AQ43" s="68"/>
      <c r="AR43" s="67"/>
      <c r="AS43" s="67"/>
      <c r="AT43" s="68"/>
      <c r="AU43" s="67"/>
      <c r="AV43" s="67"/>
      <c r="AW43" s="68"/>
      <c r="AX43" s="67"/>
      <c r="AY43" s="67"/>
      <c r="AZ43" s="68"/>
      <c r="BA43" s="67"/>
      <c r="BB43" s="67"/>
      <c r="BC43" s="68"/>
      <c r="BD43" s="67"/>
      <c r="BE43" s="67"/>
      <c r="BF43" s="68"/>
      <c r="BG43" s="67"/>
      <c r="BH43" s="67"/>
      <c r="BI43" s="68"/>
      <c r="BJ43" s="67"/>
      <c r="BK43" s="67"/>
      <c r="BL43" s="68"/>
      <c r="BM43" s="67"/>
      <c r="BN43" s="67"/>
      <c r="BO43" s="68"/>
      <c r="BP43" s="67"/>
      <c r="BQ43" s="67"/>
      <c r="BR43" s="68"/>
      <c r="BS43" s="67"/>
      <c r="BT43" s="67"/>
      <c r="BU43" s="68"/>
      <c r="BV43" s="69"/>
    </row>
    <row r="44" spans="1:74" x14ac:dyDescent="0.25">
      <c r="A44" s="66"/>
      <c r="B44" s="67"/>
      <c r="C44" s="67"/>
      <c r="D44" s="68"/>
      <c r="E44" s="67"/>
      <c r="F44" s="67"/>
      <c r="G44" s="68"/>
      <c r="H44" s="67"/>
      <c r="I44" s="67"/>
      <c r="J44" s="68"/>
      <c r="K44" s="67"/>
      <c r="L44" s="67"/>
      <c r="M44" s="68"/>
      <c r="N44" s="67"/>
      <c r="O44" s="67"/>
      <c r="P44" s="68"/>
      <c r="Q44" s="67"/>
      <c r="R44" s="67"/>
      <c r="S44" s="68"/>
      <c r="T44" s="67"/>
      <c r="U44" s="67"/>
      <c r="V44" s="68"/>
      <c r="W44" s="67"/>
      <c r="X44" s="67"/>
      <c r="Y44" s="68"/>
      <c r="Z44" s="67"/>
      <c r="AA44" s="67"/>
      <c r="AB44" s="68"/>
      <c r="AC44" s="67"/>
      <c r="AD44" s="67"/>
      <c r="AE44" s="68"/>
      <c r="AF44" s="67"/>
      <c r="AG44" s="67"/>
      <c r="AH44" s="68"/>
      <c r="AI44" s="67"/>
      <c r="AJ44" s="67"/>
      <c r="AK44" s="68"/>
      <c r="AL44" s="67"/>
      <c r="AM44" s="67"/>
      <c r="AN44" s="68"/>
      <c r="AO44" s="67"/>
      <c r="AP44" s="67"/>
      <c r="AQ44" s="68"/>
      <c r="AR44" s="67"/>
      <c r="AS44" s="67"/>
      <c r="AT44" s="68"/>
      <c r="AU44" s="67"/>
      <c r="AV44" s="67"/>
      <c r="AW44" s="68"/>
      <c r="AX44" s="67"/>
      <c r="AY44" s="67"/>
      <c r="AZ44" s="68"/>
      <c r="BA44" s="67"/>
      <c r="BB44" s="67"/>
      <c r="BC44" s="68"/>
      <c r="BD44" s="67"/>
      <c r="BE44" s="67"/>
      <c r="BF44" s="68"/>
      <c r="BG44" s="67"/>
      <c r="BH44" s="67"/>
      <c r="BI44" s="68"/>
      <c r="BJ44" s="67"/>
      <c r="BK44" s="67"/>
      <c r="BL44" s="68"/>
      <c r="BM44" s="67"/>
      <c r="BN44" s="67"/>
      <c r="BO44" s="68"/>
      <c r="BP44" s="67"/>
      <c r="BQ44" s="67"/>
      <c r="BR44" s="68"/>
      <c r="BS44" s="67"/>
      <c r="BT44" s="67"/>
      <c r="BU44" s="68"/>
      <c r="BV44" s="69"/>
    </row>
    <row r="45" spans="1:74" x14ac:dyDescent="0.25">
      <c r="A45" s="66"/>
      <c r="B45" s="67"/>
      <c r="C45" s="67"/>
      <c r="D45" s="68"/>
      <c r="E45" s="67"/>
      <c r="F45" s="67"/>
      <c r="G45" s="68"/>
      <c r="H45" s="67"/>
      <c r="I45" s="67"/>
      <c r="J45" s="68"/>
      <c r="K45" s="67"/>
      <c r="L45" s="67"/>
      <c r="M45" s="68"/>
      <c r="N45" s="67"/>
      <c r="O45" s="67"/>
      <c r="P45" s="68"/>
      <c r="Q45" s="67"/>
      <c r="R45" s="67"/>
      <c r="S45" s="68"/>
      <c r="T45" s="67"/>
      <c r="U45" s="67"/>
      <c r="V45" s="68"/>
      <c r="W45" s="67"/>
      <c r="X45" s="67"/>
      <c r="Y45" s="68"/>
      <c r="Z45" s="67"/>
      <c r="AA45" s="67"/>
      <c r="AB45" s="68"/>
      <c r="AC45" s="67"/>
      <c r="AD45" s="67"/>
      <c r="AE45" s="68"/>
      <c r="AF45" s="67"/>
      <c r="AG45" s="67"/>
      <c r="AH45" s="68"/>
      <c r="AI45" s="67"/>
      <c r="AJ45" s="67"/>
      <c r="AK45" s="68"/>
      <c r="AL45" s="67"/>
      <c r="AM45" s="67"/>
      <c r="AN45" s="68"/>
      <c r="AO45" s="67"/>
      <c r="AP45" s="67"/>
      <c r="AQ45" s="68"/>
      <c r="AR45" s="67"/>
      <c r="AS45" s="67"/>
      <c r="AT45" s="68"/>
      <c r="AU45" s="67"/>
      <c r="AV45" s="67"/>
      <c r="AW45" s="68"/>
      <c r="AX45" s="67"/>
      <c r="AY45" s="67"/>
      <c r="AZ45" s="68"/>
      <c r="BA45" s="67"/>
      <c r="BB45" s="67"/>
      <c r="BC45" s="68"/>
      <c r="BD45" s="67"/>
      <c r="BE45" s="67"/>
      <c r="BF45" s="68"/>
      <c r="BG45" s="67"/>
      <c r="BH45" s="67"/>
      <c r="BI45" s="68"/>
      <c r="BJ45" s="67"/>
      <c r="BK45" s="67"/>
      <c r="BL45" s="68"/>
      <c r="BM45" s="67"/>
      <c r="BN45" s="67"/>
      <c r="BO45" s="68"/>
      <c r="BP45" s="67"/>
      <c r="BQ45" s="67"/>
      <c r="BR45" s="68"/>
      <c r="BS45" s="67"/>
      <c r="BT45" s="67"/>
      <c r="BU45" s="68"/>
      <c r="BV45" s="69"/>
    </row>
    <row r="46" spans="1:74" x14ac:dyDescent="0.25">
      <c r="A46" s="66"/>
      <c r="B46" s="67"/>
      <c r="C46" s="67"/>
      <c r="D46" s="68"/>
      <c r="E46" s="67"/>
      <c r="F46" s="67"/>
      <c r="G46" s="68"/>
      <c r="H46" s="67"/>
      <c r="I46" s="67"/>
      <c r="J46" s="68"/>
      <c r="K46" s="67"/>
      <c r="L46" s="67"/>
      <c r="M46" s="68"/>
      <c r="N46" s="67"/>
      <c r="O46" s="67"/>
      <c r="P46" s="68"/>
      <c r="Q46" s="67"/>
      <c r="R46" s="67"/>
      <c r="S46" s="68"/>
      <c r="T46" s="67"/>
      <c r="U46" s="67"/>
      <c r="V46" s="68"/>
      <c r="W46" s="67"/>
      <c r="X46" s="67"/>
      <c r="Y46" s="68"/>
      <c r="Z46" s="67"/>
      <c r="AA46" s="67"/>
      <c r="AB46" s="68"/>
      <c r="AC46" s="67"/>
      <c r="AD46" s="67"/>
      <c r="AE46" s="68"/>
      <c r="AF46" s="67"/>
      <c r="AG46" s="67"/>
      <c r="AH46" s="68"/>
      <c r="AI46" s="67"/>
      <c r="AJ46" s="67"/>
      <c r="AK46" s="68"/>
      <c r="AL46" s="67"/>
      <c r="AM46" s="67"/>
      <c r="AN46" s="68"/>
      <c r="AO46" s="67"/>
      <c r="AP46" s="67"/>
      <c r="AQ46" s="68"/>
      <c r="AR46" s="67"/>
      <c r="AS46" s="67"/>
      <c r="AT46" s="68"/>
      <c r="AU46" s="67"/>
      <c r="AV46" s="67"/>
      <c r="AW46" s="68"/>
      <c r="AX46" s="67"/>
      <c r="AY46" s="67"/>
      <c r="AZ46" s="68"/>
      <c r="BA46" s="67"/>
      <c r="BB46" s="67"/>
      <c r="BC46" s="68"/>
      <c r="BD46" s="67"/>
      <c r="BE46" s="67"/>
      <c r="BF46" s="68"/>
      <c r="BG46" s="67"/>
      <c r="BH46" s="67"/>
      <c r="BI46" s="68"/>
      <c r="BJ46" s="67"/>
      <c r="BK46" s="67"/>
      <c r="BL46" s="68"/>
      <c r="BM46" s="67"/>
      <c r="BN46" s="67"/>
      <c r="BO46" s="68"/>
      <c r="BP46" s="67"/>
      <c r="BQ46" s="67"/>
      <c r="BR46" s="68"/>
      <c r="BS46" s="67"/>
      <c r="BT46" s="67"/>
      <c r="BU46" s="68"/>
      <c r="BV46" s="69"/>
    </row>
    <row r="47" spans="1:74" x14ac:dyDescent="0.25">
      <c r="A47" s="66"/>
      <c r="B47" s="67"/>
      <c r="C47" s="67"/>
      <c r="D47" s="68"/>
      <c r="E47" s="67"/>
      <c r="F47" s="67"/>
      <c r="G47" s="68"/>
      <c r="H47" s="67"/>
      <c r="I47" s="67"/>
      <c r="J47" s="68"/>
      <c r="K47" s="67"/>
      <c r="L47" s="67"/>
      <c r="M47" s="68"/>
      <c r="N47" s="67"/>
      <c r="O47" s="67"/>
      <c r="P47" s="68"/>
      <c r="Q47" s="67"/>
      <c r="R47" s="67"/>
      <c r="S47" s="68"/>
      <c r="T47" s="67"/>
      <c r="U47" s="67"/>
      <c r="V47" s="68"/>
      <c r="W47" s="67"/>
      <c r="X47" s="67"/>
      <c r="Y47" s="68"/>
      <c r="Z47" s="67"/>
      <c r="AA47" s="67"/>
      <c r="AB47" s="68"/>
      <c r="AC47" s="67"/>
      <c r="AD47" s="67"/>
      <c r="AE47" s="68"/>
      <c r="AF47" s="67"/>
      <c r="AG47" s="67"/>
      <c r="AH47" s="68"/>
      <c r="AI47" s="67"/>
      <c r="AJ47" s="67"/>
      <c r="AK47" s="68"/>
      <c r="AL47" s="67"/>
      <c r="AM47" s="67"/>
      <c r="AN47" s="68"/>
      <c r="AO47" s="67"/>
      <c r="AP47" s="67"/>
      <c r="AQ47" s="68"/>
      <c r="AR47" s="67"/>
      <c r="AS47" s="67"/>
      <c r="AT47" s="68"/>
      <c r="AU47" s="67"/>
      <c r="AV47" s="67"/>
      <c r="AW47" s="68"/>
      <c r="AX47" s="67"/>
      <c r="AY47" s="67"/>
      <c r="AZ47" s="68"/>
      <c r="BA47" s="67"/>
      <c r="BB47" s="67"/>
      <c r="BC47" s="68"/>
      <c r="BD47" s="67"/>
      <c r="BE47" s="67"/>
      <c r="BF47" s="68"/>
      <c r="BG47" s="67"/>
      <c r="BH47" s="67"/>
      <c r="BI47" s="68"/>
      <c r="BJ47" s="67"/>
      <c r="BK47" s="67"/>
      <c r="BL47" s="68"/>
      <c r="BM47" s="67"/>
      <c r="BN47" s="67"/>
      <c r="BO47" s="68"/>
      <c r="BP47" s="67"/>
      <c r="BQ47" s="67"/>
      <c r="BR47" s="68"/>
      <c r="BS47" s="67"/>
      <c r="BT47" s="67"/>
      <c r="BU47" s="68"/>
      <c r="BV47" s="69"/>
    </row>
    <row r="48" spans="1:74" x14ac:dyDescent="0.25">
      <c r="A48" s="66"/>
      <c r="B48" s="67"/>
      <c r="C48" s="67"/>
      <c r="D48" s="68"/>
      <c r="E48" s="67"/>
      <c r="F48" s="67"/>
      <c r="G48" s="68"/>
      <c r="H48" s="67"/>
      <c r="I48" s="67"/>
      <c r="J48" s="68"/>
      <c r="K48" s="67"/>
      <c r="L48" s="67"/>
      <c r="M48" s="68"/>
      <c r="N48" s="67"/>
      <c r="O48" s="67"/>
      <c r="P48" s="68"/>
      <c r="Q48" s="67"/>
      <c r="R48" s="67"/>
      <c r="S48" s="68"/>
      <c r="T48" s="67"/>
      <c r="U48" s="67"/>
      <c r="V48" s="68"/>
      <c r="W48" s="67"/>
      <c r="X48" s="67"/>
      <c r="Y48" s="68"/>
      <c r="Z48" s="67"/>
      <c r="AA48" s="67"/>
      <c r="AB48" s="68"/>
      <c r="AC48" s="67"/>
      <c r="AD48" s="67"/>
      <c r="AE48" s="68"/>
      <c r="AF48" s="67"/>
      <c r="AG48" s="67"/>
      <c r="AH48" s="68"/>
      <c r="AI48" s="67"/>
      <c r="AJ48" s="67"/>
      <c r="AK48" s="68"/>
      <c r="AL48" s="67"/>
      <c r="AM48" s="67"/>
      <c r="AN48" s="68"/>
      <c r="AO48" s="67"/>
      <c r="AP48" s="67"/>
      <c r="AQ48" s="68"/>
      <c r="AR48" s="67"/>
      <c r="AS48" s="67"/>
      <c r="AT48" s="68"/>
      <c r="AU48" s="67"/>
      <c r="AV48" s="67"/>
      <c r="AW48" s="68"/>
      <c r="AX48" s="67"/>
      <c r="AY48" s="67"/>
      <c r="AZ48" s="68"/>
      <c r="BA48" s="67"/>
      <c r="BB48" s="67"/>
      <c r="BC48" s="68"/>
      <c r="BD48" s="67"/>
      <c r="BE48" s="67"/>
      <c r="BF48" s="68"/>
      <c r="BG48" s="67"/>
      <c r="BH48" s="67"/>
      <c r="BI48" s="68"/>
      <c r="BJ48" s="67"/>
      <c r="BK48" s="67"/>
      <c r="BL48" s="68"/>
      <c r="BM48" s="67"/>
      <c r="BN48" s="67"/>
      <c r="BO48" s="68"/>
      <c r="BP48" s="67"/>
      <c r="BQ48" s="67"/>
      <c r="BR48" s="68"/>
      <c r="BS48" s="67"/>
      <c r="BT48" s="67"/>
      <c r="BU48" s="68"/>
      <c r="BV48" s="69"/>
    </row>
    <row r="49" spans="1:74" x14ac:dyDescent="0.25">
      <c r="A49" s="66"/>
      <c r="B49" s="67"/>
      <c r="C49" s="67"/>
      <c r="D49" s="68"/>
      <c r="E49" s="67"/>
      <c r="F49" s="67"/>
      <c r="G49" s="68"/>
      <c r="H49" s="67"/>
      <c r="I49" s="67"/>
      <c r="J49" s="68"/>
      <c r="K49" s="67"/>
      <c r="L49" s="67"/>
      <c r="M49" s="68"/>
      <c r="N49" s="67"/>
      <c r="O49" s="67"/>
      <c r="P49" s="68"/>
      <c r="Q49" s="67"/>
      <c r="R49" s="67"/>
      <c r="S49" s="68"/>
      <c r="T49" s="67"/>
      <c r="U49" s="67"/>
      <c r="V49" s="68"/>
      <c r="W49" s="67"/>
      <c r="X49" s="67"/>
      <c r="Y49" s="68"/>
      <c r="Z49" s="67"/>
      <c r="AA49" s="67"/>
      <c r="AB49" s="68"/>
      <c r="AC49" s="67"/>
      <c r="AD49" s="67"/>
      <c r="AE49" s="68"/>
      <c r="AF49" s="67"/>
      <c r="AG49" s="67"/>
      <c r="AH49" s="68"/>
      <c r="AI49" s="67"/>
      <c r="AJ49" s="67"/>
      <c r="AK49" s="68"/>
      <c r="AL49" s="67"/>
      <c r="AM49" s="67"/>
      <c r="AN49" s="68"/>
      <c r="AO49" s="67"/>
      <c r="AP49" s="67"/>
      <c r="AQ49" s="68"/>
      <c r="AR49" s="67"/>
      <c r="AS49" s="67"/>
      <c r="AT49" s="68"/>
      <c r="AU49" s="67"/>
      <c r="AV49" s="67"/>
      <c r="AW49" s="68"/>
      <c r="AX49" s="67"/>
      <c r="AY49" s="67"/>
      <c r="AZ49" s="68"/>
      <c r="BA49" s="67"/>
      <c r="BB49" s="67"/>
      <c r="BC49" s="68"/>
      <c r="BD49" s="67"/>
      <c r="BE49" s="67"/>
      <c r="BF49" s="68"/>
      <c r="BG49" s="67"/>
      <c r="BH49" s="67"/>
      <c r="BI49" s="68"/>
      <c r="BJ49" s="67"/>
      <c r="BK49" s="67"/>
      <c r="BL49" s="68"/>
      <c r="BM49" s="67"/>
      <c r="BN49" s="67"/>
      <c r="BO49" s="68"/>
      <c r="BP49" s="67"/>
      <c r="BQ49" s="67"/>
      <c r="BR49" s="68"/>
      <c r="BS49" s="67"/>
      <c r="BT49" s="67"/>
      <c r="BU49" s="68"/>
      <c r="BV49" s="69"/>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5F07-BAEF-463A-A2F9-CD490FF6A811}">
  <dimension ref="A1:CU49"/>
  <sheetViews>
    <sheetView zoomScale="70" zoomScaleNormal="70" workbookViewId="0">
      <selection activeCell="CT3" sqref="CT3:CT28"/>
    </sheetView>
  </sheetViews>
  <sheetFormatPr defaultRowHeight="15" x14ac:dyDescent="0.25"/>
  <cols>
    <col min="1" max="1" width="119.7109375" style="47" customWidth="1"/>
    <col min="2" max="2" width="12.140625" style="46" bestFit="1" customWidth="1"/>
    <col min="3" max="3" width="9.140625" style="46"/>
    <col min="4" max="5" width="15.28515625" style="49" customWidth="1"/>
    <col min="6" max="6" width="12.140625" style="46" bestFit="1" customWidth="1"/>
    <col min="7" max="7" width="9.140625" style="46"/>
    <col min="8" max="8" width="9.140625" style="49"/>
    <col min="9" max="9" width="12.140625" style="49" bestFit="1" customWidth="1"/>
    <col min="10" max="10" width="12.140625" style="46" customWidth="1"/>
    <col min="11" max="11" width="11.140625" style="46" bestFit="1" customWidth="1"/>
    <col min="12" max="12" width="9.140625" style="49"/>
    <col min="13" max="13" width="12.140625" style="49" bestFit="1" customWidth="1"/>
    <col min="14" max="14" width="9.140625" style="46"/>
    <col min="15" max="15" width="12.140625" style="46" bestFit="1" customWidth="1"/>
    <col min="16" max="17" width="9.140625" style="49"/>
    <col min="18" max="18" width="11.5703125" style="46" customWidth="1"/>
    <col min="19" max="19" width="12.140625" style="46" bestFit="1" customWidth="1"/>
    <col min="20" max="21" width="9.140625" style="49"/>
    <col min="22" max="22" width="9.140625" style="46"/>
    <col min="23" max="23" width="11.140625" style="46" bestFit="1" customWidth="1"/>
    <col min="24" max="25" width="9.140625" style="49"/>
    <col min="26" max="26" width="9.140625" style="46"/>
    <col min="27" max="27" width="12.140625" style="46" bestFit="1" customWidth="1"/>
    <col min="28" max="29" width="9.140625" style="49"/>
    <col min="30" max="30" width="9.140625" style="46"/>
    <col min="31" max="31" width="12.140625" style="46" bestFit="1" customWidth="1"/>
    <col min="32" max="33" width="9.140625" style="49"/>
    <col min="34" max="34" width="9.140625" style="46"/>
    <col min="35" max="35" width="11.5703125" style="46" customWidth="1"/>
    <col min="36" max="37" width="9.140625" style="49"/>
    <col min="38" max="38" width="9.140625" style="46"/>
    <col min="39" max="39" width="12.140625" style="46" bestFit="1" customWidth="1"/>
    <col min="40" max="41" width="9.140625" style="49"/>
    <col min="42" max="42" width="9.140625" style="46"/>
    <col min="43" max="43" width="12.140625" style="46" bestFit="1" customWidth="1"/>
    <col min="44" max="45" width="9.140625" style="49"/>
    <col min="46" max="46" width="9.140625" style="46"/>
    <col min="47" max="47" width="12.140625" style="46" bestFit="1" customWidth="1"/>
    <col min="48" max="49" width="9.140625" style="49"/>
    <col min="50" max="50" width="9.140625" style="46"/>
    <col min="51" max="51" width="12.140625" style="46" bestFit="1" customWidth="1"/>
    <col min="52" max="53" width="9.140625" style="49"/>
    <col min="54" max="54" width="9.140625" style="46"/>
    <col min="55" max="55" width="12.140625" style="46" bestFit="1" customWidth="1"/>
    <col min="56" max="57" width="9.140625" style="49"/>
    <col min="58" max="58" width="9.140625" style="46"/>
    <col min="59" max="59" width="12.140625" style="46" bestFit="1" customWidth="1"/>
    <col min="60" max="61" width="9.140625" style="49"/>
    <col min="62" max="62" width="9.140625" style="46"/>
    <col min="63" max="63" width="12.140625" style="46" bestFit="1" customWidth="1"/>
    <col min="64" max="65" width="9.140625" style="49"/>
    <col min="66" max="66" width="9.140625" style="46"/>
    <col min="67" max="67" width="12.140625" style="46" bestFit="1" customWidth="1"/>
    <col min="68" max="69" width="9.140625" style="49"/>
    <col min="70" max="70" width="9.140625" style="46"/>
    <col min="71" max="71" width="12.140625" style="46" bestFit="1" customWidth="1"/>
    <col min="72" max="73" width="9.140625" style="49"/>
    <col min="74" max="74" width="9.140625" style="46"/>
    <col min="75" max="75" width="12.140625" style="46" bestFit="1" customWidth="1"/>
    <col min="76" max="77" width="9.140625" style="49"/>
    <col min="78" max="78" width="9.140625" style="46"/>
    <col min="79" max="79" width="12.140625" style="46" bestFit="1" customWidth="1"/>
    <col min="80" max="81" width="9.140625" style="49"/>
    <col min="82" max="82" width="9.140625" style="46"/>
    <col min="83" max="83" width="12.140625" style="46" bestFit="1" customWidth="1"/>
    <col min="84" max="85" width="9.140625" style="49"/>
    <col min="86" max="86" width="9.140625" style="46"/>
    <col min="87" max="87" width="12.140625" style="46" bestFit="1" customWidth="1"/>
    <col min="88" max="89" width="9.140625" style="49"/>
    <col min="90" max="90" width="9.140625" style="46"/>
    <col min="91" max="91" width="12.140625" style="46" bestFit="1" customWidth="1"/>
    <col min="92" max="93" width="9.140625" style="49"/>
    <col min="94" max="94" width="9.140625" style="46"/>
    <col min="95" max="95" width="12.140625" style="46" bestFit="1" customWidth="1"/>
    <col min="96" max="97" width="9.140625" style="49"/>
    <col min="98" max="98" width="12.140625" style="53" bestFit="1" customWidth="1"/>
    <col min="99" max="99" width="25.140625" style="57" customWidth="1"/>
    <col min="100" max="16384" width="9.140625" style="46"/>
  </cols>
  <sheetData>
    <row r="1" spans="1:99" x14ac:dyDescent="0.25">
      <c r="A1" s="47" t="s">
        <v>409</v>
      </c>
      <c r="C1" s="46">
        <v>9.8966986924799542E-3</v>
      </c>
      <c r="G1" s="46">
        <v>1.0825154795501453E-2</v>
      </c>
      <c r="K1" s="46">
        <v>2.3936170212765957E-2</v>
      </c>
      <c r="O1" s="46">
        <v>5.434782608695652E-2</v>
      </c>
      <c r="S1" s="46">
        <v>1.5019210618232623E-2</v>
      </c>
      <c r="W1" s="46">
        <v>5.036447978793903E-2</v>
      </c>
      <c r="AA1" s="46">
        <v>1.3333333333333332E-2</v>
      </c>
      <c r="AE1" s="46">
        <v>6.379585326953748E-3</v>
      </c>
      <c r="AI1" s="46">
        <v>1.0590500641848525E-2</v>
      </c>
      <c r="AM1" s="46">
        <v>8.4876543209876538E-3</v>
      </c>
      <c r="AQ1" s="46">
        <v>3.6363636363636362E-2</v>
      </c>
      <c r="AU1" s="46">
        <v>1.2205754141238012E-2</v>
      </c>
      <c r="AY1" s="46">
        <v>3.4870546766816335E-2</v>
      </c>
      <c r="BC1" s="46">
        <v>3.9906103286384983E-2</v>
      </c>
      <c r="BG1" s="46">
        <v>1.0568295114656033E-2</v>
      </c>
      <c r="BK1" s="46">
        <v>1.0064134188455845E-2</v>
      </c>
      <c r="BO1" s="46">
        <v>1.5789473684210527E-2</v>
      </c>
      <c r="BS1" s="46">
        <v>1.1725516322451699E-2</v>
      </c>
      <c r="BW1" s="46">
        <v>1.1976047904191619E-2</v>
      </c>
      <c r="CA1" s="46">
        <v>1.1268781302170284E-2</v>
      </c>
      <c r="CE1" s="46">
        <v>1.2150668286755772E-2</v>
      </c>
      <c r="CI1" s="46">
        <v>1.1025358324145536E-2</v>
      </c>
      <c r="CM1" s="46">
        <v>1.4021887824897402E-2</v>
      </c>
      <c r="CQ1" s="46">
        <v>1.3431441252043916E-2</v>
      </c>
    </row>
    <row r="2" spans="1:99" s="47" customFormat="1" ht="177.75" customHeight="1" x14ac:dyDescent="0.25">
      <c r="A2" s="48" t="s">
        <v>349</v>
      </c>
      <c r="B2" s="48" t="s">
        <v>382</v>
      </c>
      <c r="C2" s="48" t="s">
        <v>383</v>
      </c>
      <c r="D2" s="50" t="s">
        <v>410</v>
      </c>
      <c r="E2" s="50" t="s">
        <v>411</v>
      </c>
      <c r="F2" s="48" t="s">
        <v>385</v>
      </c>
      <c r="G2" s="48" t="s">
        <v>383</v>
      </c>
      <c r="H2" s="50" t="s">
        <v>410</v>
      </c>
      <c r="I2" s="50" t="s">
        <v>411</v>
      </c>
      <c r="J2" s="48" t="s">
        <v>386</v>
      </c>
      <c r="K2" s="48" t="s">
        <v>383</v>
      </c>
      <c r="L2" s="50" t="s">
        <v>410</v>
      </c>
      <c r="M2" s="50" t="s">
        <v>411</v>
      </c>
      <c r="N2" s="48" t="s">
        <v>387</v>
      </c>
      <c r="O2" s="48" t="s">
        <v>383</v>
      </c>
      <c r="P2" s="50" t="s">
        <v>410</v>
      </c>
      <c r="Q2" s="50" t="s">
        <v>411</v>
      </c>
      <c r="R2" s="48" t="s">
        <v>388</v>
      </c>
      <c r="S2" s="48" t="s">
        <v>383</v>
      </c>
      <c r="T2" s="50" t="s">
        <v>410</v>
      </c>
      <c r="U2" s="50" t="s">
        <v>411</v>
      </c>
      <c r="V2" s="58" t="s">
        <v>407</v>
      </c>
      <c r="W2" s="48" t="s">
        <v>383</v>
      </c>
      <c r="X2" s="50" t="s">
        <v>410</v>
      </c>
      <c r="Y2" s="50" t="s">
        <v>411</v>
      </c>
      <c r="Z2" s="58" t="s">
        <v>389</v>
      </c>
      <c r="AA2" s="48" t="s">
        <v>383</v>
      </c>
      <c r="AB2" s="50" t="s">
        <v>410</v>
      </c>
      <c r="AC2" s="50" t="s">
        <v>411</v>
      </c>
      <c r="AD2" s="48" t="s">
        <v>390</v>
      </c>
      <c r="AE2" s="48" t="s">
        <v>383</v>
      </c>
      <c r="AF2" s="50" t="s">
        <v>410</v>
      </c>
      <c r="AG2" s="50" t="s">
        <v>411</v>
      </c>
      <c r="AH2" s="48" t="s">
        <v>391</v>
      </c>
      <c r="AI2" s="48" t="s">
        <v>383</v>
      </c>
      <c r="AJ2" s="50" t="s">
        <v>410</v>
      </c>
      <c r="AK2" s="50" t="s">
        <v>411</v>
      </c>
      <c r="AL2" s="48" t="s">
        <v>392</v>
      </c>
      <c r="AM2" s="48" t="s">
        <v>383</v>
      </c>
      <c r="AN2" s="50" t="s">
        <v>410</v>
      </c>
      <c r="AO2" s="50" t="s">
        <v>411</v>
      </c>
      <c r="AP2" s="48" t="s">
        <v>393</v>
      </c>
      <c r="AQ2" s="48" t="s">
        <v>383</v>
      </c>
      <c r="AR2" s="50" t="s">
        <v>410</v>
      </c>
      <c r="AS2" s="50" t="s">
        <v>411</v>
      </c>
      <c r="AT2" s="48" t="s">
        <v>394</v>
      </c>
      <c r="AU2" s="48" t="s">
        <v>383</v>
      </c>
      <c r="AV2" s="50" t="s">
        <v>410</v>
      </c>
      <c r="AW2" s="50" t="s">
        <v>411</v>
      </c>
      <c r="AX2" s="48" t="s">
        <v>395</v>
      </c>
      <c r="AY2" s="48" t="s">
        <v>383</v>
      </c>
      <c r="AZ2" s="50" t="s">
        <v>410</v>
      </c>
      <c r="BA2" s="50" t="s">
        <v>411</v>
      </c>
      <c r="BB2" s="48" t="s">
        <v>396</v>
      </c>
      <c r="BC2" s="48" t="s">
        <v>383</v>
      </c>
      <c r="BD2" s="50" t="s">
        <v>410</v>
      </c>
      <c r="BE2" s="50" t="s">
        <v>411</v>
      </c>
      <c r="BF2" s="48" t="s">
        <v>397</v>
      </c>
      <c r="BG2" s="48" t="s">
        <v>383</v>
      </c>
      <c r="BH2" s="50" t="s">
        <v>410</v>
      </c>
      <c r="BI2" s="50" t="s">
        <v>411</v>
      </c>
      <c r="BJ2" s="48" t="s">
        <v>398</v>
      </c>
      <c r="BK2" s="48" t="s">
        <v>383</v>
      </c>
      <c r="BL2" s="50" t="s">
        <v>410</v>
      </c>
      <c r="BM2" s="50" t="s">
        <v>411</v>
      </c>
      <c r="BN2" s="48" t="s">
        <v>399</v>
      </c>
      <c r="BO2" s="48" t="s">
        <v>383</v>
      </c>
      <c r="BP2" s="50" t="s">
        <v>410</v>
      </c>
      <c r="BQ2" s="50" t="s">
        <v>411</v>
      </c>
      <c r="BR2" s="48" t="s">
        <v>400</v>
      </c>
      <c r="BS2" s="48" t="s">
        <v>383</v>
      </c>
      <c r="BT2" s="50" t="s">
        <v>410</v>
      </c>
      <c r="BU2" s="50" t="s">
        <v>411</v>
      </c>
      <c r="BV2" s="48" t="s">
        <v>401</v>
      </c>
      <c r="BW2" s="48" t="s">
        <v>383</v>
      </c>
      <c r="BX2" s="50" t="s">
        <v>410</v>
      </c>
      <c r="BY2" s="50" t="s">
        <v>411</v>
      </c>
      <c r="BZ2" s="48" t="s">
        <v>402</v>
      </c>
      <c r="CA2" s="48" t="s">
        <v>383</v>
      </c>
      <c r="CB2" s="50" t="s">
        <v>410</v>
      </c>
      <c r="CC2" s="50" t="s">
        <v>411</v>
      </c>
      <c r="CD2" s="48" t="s">
        <v>403</v>
      </c>
      <c r="CE2" s="48" t="s">
        <v>383</v>
      </c>
      <c r="CF2" s="50" t="s">
        <v>410</v>
      </c>
      <c r="CG2" s="50" t="s">
        <v>411</v>
      </c>
      <c r="CH2" s="48" t="s">
        <v>404</v>
      </c>
      <c r="CI2" s="48" t="s">
        <v>383</v>
      </c>
      <c r="CJ2" s="50" t="s">
        <v>410</v>
      </c>
      <c r="CK2" s="50" t="s">
        <v>411</v>
      </c>
      <c r="CL2" s="48" t="s">
        <v>405</v>
      </c>
      <c r="CM2" s="48" t="s">
        <v>383</v>
      </c>
      <c r="CN2" s="50" t="s">
        <v>410</v>
      </c>
      <c r="CO2" s="50" t="s">
        <v>411</v>
      </c>
      <c r="CP2" s="48" t="s">
        <v>406</v>
      </c>
      <c r="CQ2" s="48" t="s">
        <v>383</v>
      </c>
      <c r="CR2" s="50" t="s">
        <v>410</v>
      </c>
      <c r="CS2" s="50" t="s">
        <v>411</v>
      </c>
      <c r="CT2" s="56" t="s">
        <v>413</v>
      </c>
      <c r="CU2" s="56" t="s">
        <v>412</v>
      </c>
    </row>
    <row r="3" spans="1:99" s="47" customFormat="1" x14ac:dyDescent="0.25">
      <c r="A3" s="48" t="s">
        <v>358</v>
      </c>
      <c r="B3" s="48">
        <v>872399</v>
      </c>
      <c r="C3" s="48">
        <v>9.8966986924799542E-3</v>
      </c>
      <c r="D3" s="50">
        <v>2390373.2600000002</v>
      </c>
      <c r="E3" s="50">
        <f>D3*C3*100</f>
        <v>2365680.3916781051</v>
      </c>
      <c r="F3" s="48">
        <v>62015</v>
      </c>
      <c r="G3" s="48">
        <v>1.0825154795501453E-2</v>
      </c>
      <c r="H3" s="50">
        <v>159378.54999999999</v>
      </c>
      <c r="I3" s="50">
        <f>H3*G3*100</f>
        <v>172529.7474832568</v>
      </c>
      <c r="J3" s="48">
        <v>2103182</v>
      </c>
      <c r="K3" s="48">
        <v>2.3936170212765957E-2</v>
      </c>
      <c r="L3" s="50">
        <v>189286.38</v>
      </c>
      <c r="M3" s="50">
        <f>L3*K3*100</f>
        <v>453079.10106382979</v>
      </c>
      <c r="N3" s="48">
        <v>524900</v>
      </c>
      <c r="O3" s="48">
        <v>5.434782608695652E-2</v>
      </c>
      <c r="P3" s="50">
        <v>26245</v>
      </c>
      <c r="Q3" s="50">
        <f>P3*O3*100</f>
        <v>142635.86956521738</v>
      </c>
      <c r="R3" s="48">
        <v>276062</v>
      </c>
      <c r="S3" s="48">
        <v>1.5019210618232623E-2</v>
      </c>
      <c r="T3" s="50">
        <v>118706.66</v>
      </c>
      <c r="U3" s="50">
        <f>T3*S3*100</f>
        <v>178288.03283269299</v>
      </c>
      <c r="V3" s="48">
        <v>4556</v>
      </c>
      <c r="W3" s="48">
        <v>5.036447978793903E-2</v>
      </c>
      <c r="X3" s="50">
        <v>3462.56</v>
      </c>
      <c r="Y3" s="50">
        <f>X3*W3*100</f>
        <v>17439.003313452617</v>
      </c>
      <c r="Z3" s="48">
        <v>841</v>
      </c>
      <c r="AA3" s="48">
        <v>1.3333333333333332E-2</v>
      </c>
      <c r="AB3" s="50">
        <v>25.23</v>
      </c>
      <c r="AC3" s="50">
        <f>AB3*AA3*100</f>
        <v>33.64</v>
      </c>
      <c r="AD3" s="48">
        <v>93872</v>
      </c>
      <c r="AE3" s="48">
        <v>6.379585326953748E-3</v>
      </c>
      <c r="AF3" s="50">
        <v>52568.320000000007</v>
      </c>
      <c r="AG3" s="50">
        <f>AF3*AE3*100</f>
        <v>33536.408293460932</v>
      </c>
      <c r="AH3" s="48">
        <v>11245</v>
      </c>
      <c r="AI3" s="48">
        <v>1.0590500641848525E-2</v>
      </c>
      <c r="AJ3" s="50">
        <v>3710.8500000000004</v>
      </c>
      <c r="AK3" s="50">
        <f>AJ3*AI3*100</f>
        <v>3929.9759306803603</v>
      </c>
      <c r="AL3" s="48">
        <v>63693</v>
      </c>
      <c r="AM3" s="48">
        <v>8.4876543209876538E-3</v>
      </c>
      <c r="AN3" s="50">
        <v>7006.2300000000005</v>
      </c>
      <c r="AO3" s="50">
        <f>AN3*AM3*100</f>
        <v>5946.6458333333339</v>
      </c>
      <c r="AP3" s="48"/>
      <c r="AQ3" s="48">
        <v>3.6363636363636362E-2</v>
      </c>
      <c r="AR3" s="50">
        <v>0</v>
      </c>
      <c r="AS3" s="50">
        <f>AR3*AQ3*100</f>
        <v>0</v>
      </c>
      <c r="AT3" s="48"/>
      <c r="AU3" s="48">
        <v>1.2205754141238012E-2</v>
      </c>
      <c r="AV3" s="50">
        <v>0</v>
      </c>
      <c r="AW3" s="50">
        <f>AV3*AU3*100</f>
        <v>0</v>
      </c>
      <c r="AX3" s="48"/>
      <c r="AY3" s="48">
        <v>3.4870546766816335E-2</v>
      </c>
      <c r="AZ3" s="50">
        <v>0</v>
      </c>
      <c r="BA3" s="50">
        <f>AZ3*AY3*100</f>
        <v>0</v>
      </c>
      <c r="BB3" s="48">
        <v>143048</v>
      </c>
      <c r="BC3" s="48">
        <v>3.9906103286384983E-2</v>
      </c>
      <c r="BD3" s="50">
        <v>24318.160000000003</v>
      </c>
      <c r="BE3" s="50">
        <f>BD3*BC3*100</f>
        <v>97044.300469483598</v>
      </c>
      <c r="BF3" s="48"/>
      <c r="BG3" s="48">
        <v>1.0568295114656033E-2</v>
      </c>
      <c r="BH3" s="50">
        <v>0</v>
      </c>
      <c r="BI3" s="50">
        <f>BH3*BG3*100</f>
        <v>0</v>
      </c>
      <c r="BJ3" s="48">
        <v>9264</v>
      </c>
      <c r="BK3" s="48">
        <v>1.0064134188455845E-2</v>
      </c>
      <c r="BL3" s="50">
        <v>28347.84</v>
      </c>
      <c r="BM3" s="50">
        <f>BL3*BK3*100</f>
        <v>28529.646571287616</v>
      </c>
      <c r="BN3" s="48">
        <v>4054</v>
      </c>
      <c r="BO3" s="48">
        <v>1.5789473684210527E-2</v>
      </c>
      <c r="BP3" s="50">
        <v>121.61999999999999</v>
      </c>
      <c r="BQ3" s="50">
        <f>BP3*BO3*100</f>
        <v>192.03157894736842</v>
      </c>
      <c r="BR3" s="48">
        <v>31028</v>
      </c>
      <c r="BS3" s="48">
        <v>1.1725516322451699E-2</v>
      </c>
      <c r="BT3" s="50">
        <v>54609.279999999999</v>
      </c>
      <c r="BU3" s="50">
        <f>BT3*BS3*100</f>
        <v>64032.200399733505</v>
      </c>
      <c r="BV3" s="48">
        <v>69342</v>
      </c>
      <c r="BW3" s="48">
        <v>1.1976047904191619E-2</v>
      </c>
      <c r="BX3" s="50">
        <v>4853.9400000000005</v>
      </c>
      <c r="BY3" s="50">
        <f>BX3*BW3*100</f>
        <v>5813.1017964071871</v>
      </c>
      <c r="BZ3" s="48">
        <v>21754</v>
      </c>
      <c r="CA3" s="48">
        <v>1.1268781302170284E-2</v>
      </c>
      <c r="CB3" s="50">
        <v>587.35799999999995</v>
      </c>
      <c r="CC3" s="50">
        <f>CB3*CA3*100</f>
        <v>661.88088480801332</v>
      </c>
      <c r="CD3" s="48">
        <v>9133</v>
      </c>
      <c r="CE3" s="48">
        <v>1.2150668286755772E-2</v>
      </c>
      <c r="CF3" s="50">
        <v>182.66</v>
      </c>
      <c r="CG3" s="50">
        <f>CF3*CE3*100</f>
        <v>221.9441069258809</v>
      </c>
      <c r="CH3" s="48"/>
      <c r="CI3" s="48">
        <v>1.1025358324145536E-2</v>
      </c>
      <c r="CJ3" s="50">
        <v>0</v>
      </c>
      <c r="CK3" s="50">
        <f>CJ3*CI3*100</f>
        <v>0</v>
      </c>
      <c r="CL3" s="48">
        <v>158078</v>
      </c>
      <c r="CM3" s="48">
        <v>1.4021887824897402E-2</v>
      </c>
      <c r="CN3" s="50">
        <v>6481.1980000000003</v>
      </c>
      <c r="CO3" s="50">
        <f>CN3*CM3*100</f>
        <v>9087.8631326949398</v>
      </c>
      <c r="CP3" s="48">
        <v>63240</v>
      </c>
      <c r="CQ3" s="48">
        <v>1.3431441252043916E-2</v>
      </c>
      <c r="CR3" s="54">
        <v>7272.6</v>
      </c>
      <c r="CS3" s="54">
        <f>CR3*CQ3*100</f>
        <v>9768.1499649614598</v>
      </c>
      <c r="CT3" s="73">
        <f>CO3+CK3+CG3+CC3+BY3+BU3+BQ3+BM3+BI3+BE3+BA3+AW3+AS3+AO3+AK3+AG3+AC3+Y3+U3+Q3+M3+I3+E3+CS3</f>
        <v>3588449.9348992794</v>
      </c>
      <c r="CU3" s="56">
        <v>3077537.6960000005</v>
      </c>
    </row>
    <row r="4" spans="1:99" s="47" customFormat="1" x14ac:dyDescent="0.25">
      <c r="A4" s="48" t="s">
        <v>52</v>
      </c>
      <c r="B4" s="48">
        <v>41038</v>
      </c>
      <c r="C4" s="48">
        <v>9.8966986924799542E-3</v>
      </c>
      <c r="D4" s="50">
        <v>112444.12000000001</v>
      </c>
      <c r="E4" s="50">
        <f t="shared" ref="E4:E28" si="0">D4*C4*100</f>
        <v>111282.55753810593</v>
      </c>
      <c r="F4" s="48">
        <v>19818</v>
      </c>
      <c r="G4" s="48">
        <v>1.0825154795501453E-2</v>
      </c>
      <c r="H4" s="50">
        <v>50932.259999999995</v>
      </c>
      <c r="I4" s="50">
        <f t="shared" ref="I4:I28" si="1">H4*G4*100</f>
        <v>55134.959858472677</v>
      </c>
      <c r="J4" s="48">
        <v>95479</v>
      </c>
      <c r="K4" s="48">
        <v>2.3936170212765957E-2</v>
      </c>
      <c r="L4" s="50">
        <v>8593.11</v>
      </c>
      <c r="M4" s="50">
        <f t="shared" ref="M4:M28" si="2">L4*K4*100</f>
        <v>20568.61436170213</v>
      </c>
      <c r="N4" s="48">
        <v>54183</v>
      </c>
      <c r="O4" s="48">
        <v>5.434782608695652E-2</v>
      </c>
      <c r="P4" s="50">
        <v>2709.15</v>
      </c>
      <c r="Q4" s="50">
        <f t="shared" ref="Q4:Q28" si="3">P4*O4*100</f>
        <v>14723.641304347824</v>
      </c>
      <c r="R4" s="48">
        <v>17856</v>
      </c>
      <c r="S4" s="48">
        <v>1.5019210618232623E-2</v>
      </c>
      <c r="T4" s="50">
        <v>7678.08</v>
      </c>
      <c r="U4" s="50">
        <f t="shared" ref="U4:U28" si="4">T4*S4*100</f>
        <v>11531.870066363954</v>
      </c>
      <c r="V4" s="48">
        <v>884</v>
      </c>
      <c r="W4" s="48">
        <v>5.036447978793903E-2</v>
      </c>
      <c r="X4" s="50">
        <v>671.84</v>
      </c>
      <c r="Y4" s="50">
        <f t="shared" ref="Y4:Y28" si="5">X4*W4*100</f>
        <v>3383.6872100728961</v>
      </c>
      <c r="Z4" s="48">
        <v>0</v>
      </c>
      <c r="AA4" s="48">
        <v>1.3333333333333332E-2</v>
      </c>
      <c r="AB4" s="50">
        <v>0</v>
      </c>
      <c r="AC4" s="50">
        <f t="shared" ref="AC4:AC28" si="6">AB4*AA4*100</f>
        <v>0</v>
      </c>
      <c r="AD4" s="48">
        <v>3071</v>
      </c>
      <c r="AE4" s="48">
        <v>6.379585326953748E-3</v>
      </c>
      <c r="AF4" s="50">
        <v>1719.7600000000002</v>
      </c>
      <c r="AG4" s="50">
        <f t="shared" ref="AG4:AG28" si="7">AF4*AE4*100</f>
        <v>1097.135566188198</v>
      </c>
      <c r="AH4" s="48">
        <v>3241</v>
      </c>
      <c r="AI4" s="48">
        <v>1.0590500641848525E-2</v>
      </c>
      <c r="AJ4" s="50">
        <v>1069.53</v>
      </c>
      <c r="AK4" s="50">
        <f t="shared" ref="AK4:AK28" si="8">AJ4*AI4*100</f>
        <v>1132.6858151476254</v>
      </c>
      <c r="AL4" s="48">
        <v>13999</v>
      </c>
      <c r="AM4" s="48">
        <v>8.4876543209876538E-3</v>
      </c>
      <c r="AN4" s="50">
        <v>1539.89</v>
      </c>
      <c r="AO4" s="50">
        <f t="shared" ref="AO4:AO28" si="9">AN4*AM4*100</f>
        <v>1307.0054012345679</v>
      </c>
      <c r="AP4" s="48"/>
      <c r="AQ4" s="48">
        <v>3.6363636363636362E-2</v>
      </c>
      <c r="AR4" s="50">
        <v>0</v>
      </c>
      <c r="AS4" s="50">
        <f t="shared" ref="AS4:AS28" si="10">AR4*AQ4*100</f>
        <v>0</v>
      </c>
      <c r="AT4" s="48">
        <v>3286</v>
      </c>
      <c r="AU4" s="48">
        <v>1.2205754141238012E-2</v>
      </c>
      <c r="AV4" s="50">
        <v>7360.64</v>
      </c>
      <c r="AW4" s="50">
        <f t="shared" ref="AW4:AW28" si="11">AV4*AU4*100</f>
        <v>8984.2162162162167</v>
      </c>
      <c r="AX4" s="48"/>
      <c r="AY4" s="48">
        <v>3.4870546766816335E-2</v>
      </c>
      <c r="AZ4" s="50">
        <v>0</v>
      </c>
      <c r="BA4" s="50">
        <f t="shared" ref="BA4:BA28" si="12">AZ4*AY4*100</f>
        <v>0</v>
      </c>
      <c r="BB4" s="48">
        <v>5494</v>
      </c>
      <c r="BC4" s="48">
        <v>3.9906103286384983E-2</v>
      </c>
      <c r="BD4" s="50">
        <v>933.98</v>
      </c>
      <c r="BE4" s="50">
        <f t="shared" ref="BE4:BE28" si="13">BD4*BC4*100</f>
        <v>3727.150234741785</v>
      </c>
      <c r="BF4" s="48"/>
      <c r="BG4" s="48">
        <v>1.0568295114656033E-2</v>
      </c>
      <c r="BH4" s="50">
        <v>0</v>
      </c>
      <c r="BI4" s="50">
        <f t="shared" ref="BI4:BI28" si="14">BH4*BG4*100</f>
        <v>0</v>
      </c>
      <c r="BJ4" s="48">
        <v>276</v>
      </c>
      <c r="BK4" s="48">
        <v>1.0064134188455845E-2</v>
      </c>
      <c r="BL4" s="50">
        <v>844.56000000000006</v>
      </c>
      <c r="BM4" s="50">
        <f t="shared" ref="BM4:BM28" si="15">BL4*BK4*100</f>
        <v>849.97651702022699</v>
      </c>
      <c r="BN4" s="48">
        <v>1</v>
      </c>
      <c r="BO4" s="48">
        <v>1.5789473684210527E-2</v>
      </c>
      <c r="BP4" s="50">
        <v>0.03</v>
      </c>
      <c r="BQ4" s="50">
        <f t="shared" ref="BQ4:BQ28" si="16">BP4*BO4*100</f>
        <v>4.7368421052631574E-2</v>
      </c>
      <c r="BR4" s="48">
        <v>164</v>
      </c>
      <c r="BS4" s="48">
        <v>1.1725516322451699E-2</v>
      </c>
      <c r="BT4" s="50">
        <v>288.64</v>
      </c>
      <c r="BU4" s="50">
        <f t="shared" ref="BU4:BU28" si="17">BT4*BS4*100</f>
        <v>338.44530313124579</v>
      </c>
      <c r="BV4" s="48">
        <v>5633</v>
      </c>
      <c r="BW4" s="48">
        <v>1.1976047904191619E-2</v>
      </c>
      <c r="BX4" s="50">
        <v>394.31000000000006</v>
      </c>
      <c r="BY4" s="50">
        <f t="shared" ref="BY4:BY28" si="18">BX4*BW4*100</f>
        <v>472.2275449101798</v>
      </c>
      <c r="BZ4" s="48">
        <v>2469</v>
      </c>
      <c r="CA4" s="48">
        <v>1.1268781302170284E-2</v>
      </c>
      <c r="CB4" s="50">
        <v>66.662999999999997</v>
      </c>
      <c r="CC4" s="50">
        <f t="shared" ref="CC4:CC28" si="19">CB4*CA4*100</f>
        <v>75.121076794657753</v>
      </c>
      <c r="CD4" s="48">
        <v>1859</v>
      </c>
      <c r="CE4" s="48">
        <v>1.2150668286755772E-2</v>
      </c>
      <c r="CF4" s="50">
        <v>37.18</v>
      </c>
      <c r="CG4" s="50">
        <f t="shared" ref="CG4:CG28" si="20">CF4*CE4*100</f>
        <v>45.17618469015796</v>
      </c>
      <c r="CH4" s="48"/>
      <c r="CI4" s="48">
        <v>1.1025358324145536E-2</v>
      </c>
      <c r="CJ4" s="50">
        <v>0</v>
      </c>
      <c r="CK4" s="50">
        <f t="shared" ref="CK4:CK28" si="21">CJ4*CI4*100</f>
        <v>0</v>
      </c>
      <c r="CL4" s="48">
        <v>7854</v>
      </c>
      <c r="CM4" s="48">
        <v>1.4021887824897402E-2</v>
      </c>
      <c r="CN4" s="50">
        <v>322.01400000000001</v>
      </c>
      <c r="CO4" s="50">
        <f t="shared" ref="CO4:CO28" si="22">CN4*CM4*100</f>
        <v>451.52441860465126</v>
      </c>
      <c r="CP4" s="48">
        <v>4404</v>
      </c>
      <c r="CQ4" s="48">
        <v>1.3431441252043916E-2</v>
      </c>
      <c r="CR4" s="54">
        <v>506.46000000000004</v>
      </c>
      <c r="CS4" s="54">
        <f t="shared" ref="CS4:CS28" si="23">CR4*CQ4*100</f>
        <v>680.24877365101622</v>
      </c>
      <c r="CT4" s="73">
        <f t="shared" ref="CT4:CT30" si="24">CO4+CK4+CG4+CC4+BY4+BU4+BQ4+BM4+BI4+BE4+BA4+AW4+AS4+AO4+AK4+AG4+AC4+Y4+U4+Q4+M4+I4+E4+CS4</f>
        <v>235786.290759817</v>
      </c>
      <c r="CU4" s="56">
        <v>198112.217</v>
      </c>
    </row>
    <row r="5" spans="1:99" s="61" customFormat="1" x14ac:dyDescent="0.25">
      <c r="A5" s="58" t="s">
        <v>359</v>
      </c>
      <c r="B5" s="59">
        <v>107226</v>
      </c>
      <c r="C5" s="59">
        <v>9.8966986924799542E-3</v>
      </c>
      <c r="D5" s="59">
        <v>293799.24000000005</v>
      </c>
      <c r="E5" s="50">
        <f t="shared" si="0"/>
        <v>290764.25543596048</v>
      </c>
      <c r="F5" s="59">
        <v>14178</v>
      </c>
      <c r="G5" s="59">
        <v>1.0825154795501453E-2</v>
      </c>
      <c r="H5" s="59">
        <v>36437.46</v>
      </c>
      <c r="I5" s="50">
        <f t="shared" si="1"/>
        <v>39444.114485489234</v>
      </c>
      <c r="J5" s="59">
        <v>166674</v>
      </c>
      <c r="K5" s="59">
        <v>2.3936170212765957E-2</v>
      </c>
      <c r="L5" s="59">
        <v>15000.66</v>
      </c>
      <c r="M5" s="50">
        <f t="shared" si="2"/>
        <v>35905.835106382976</v>
      </c>
      <c r="N5" s="59">
        <v>59654</v>
      </c>
      <c r="O5" s="59">
        <v>5.434782608695652E-2</v>
      </c>
      <c r="P5" s="59">
        <v>2982.7000000000003</v>
      </c>
      <c r="Q5" s="50">
        <f t="shared" si="3"/>
        <v>16210.326086956522</v>
      </c>
      <c r="R5" s="59">
        <v>23854</v>
      </c>
      <c r="S5" s="59">
        <v>1.5019210618232623E-2</v>
      </c>
      <c r="T5" s="59">
        <v>10257.219999999999</v>
      </c>
      <c r="U5" s="50">
        <f t="shared" si="4"/>
        <v>15405.534753754802</v>
      </c>
      <c r="V5" s="59">
        <v>206</v>
      </c>
      <c r="W5" s="59">
        <v>5.036447978793903E-2</v>
      </c>
      <c r="X5" s="59">
        <v>156.56</v>
      </c>
      <c r="Y5" s="50">
        <f t="shared" si="5"/>
        <v>788.50629555997352</v>
      </c>
      <c r="Z5" s="59">
        <v>0</v>
      </c>
      <c r="AA5" s="59">
        <v>1.3333333333333332E-2</v>
      </c>
      <c r="AB5" s="59">
        <v>0</v>
      </c>
      <c r="AC5" s="50">
        <f t="shared" si="6"/>
        <v>0</v>
      </c>
      <c r="AD5" s="59">
        <v>18061</v>
      </c>
      <c r="AE5" s="59">
        <v>6.379585326953748E-3</v>
      </c>
      <c r="AF5" s="59">
        <v>10114.160000000002</v>
      </c>
      <c r="AG5" s="50">
        <f t="shared" si="7"/>
        <v>6452.4146730462535</v>
      </c>
      <c r="AH5" s="59">
        <v>3127</v>
      </c>
      <c r="AI5" s="59">
        <v>1.0590500641848525E-2</v>
      </c>
      <c r="AJ5" s="59">
        <v>1031.9100000000001</v>
      </c>
      <c r="AK5" s="50">
        <f t="shared" si="8"/>
        <v>1092.8443517329913</v>
      </c>
      <c r="AL5" s="59">
        <v>19527</v>
      </c>
      <c r="AM5" s="59">
        <v>8.4876543209876538E-3</v>
      </c>
      <c r="AN5" s="59">
        <v>2147.9699999999998</v>
      </c>
      <c r="AO5" s="50">
        <f t="shared" si="9"/>
        <v>1823.122685185185</v>
      </c>
      <c r="AP5" s="59"/>
      <c r="AQ5" s="59">
        <v>3.6363636363636362E-2</v>
      </c>
      <c r="AR5" s="59">
        <v>0</v>
      </c>
      <c r="AS5" s="50">
        <f t="shared" si="10"/>
        <v>0</v>
      </c>
      <c r="AT5" s="59"/>
      <c r="AU5" s="59">
        <v>1.2205754141238012E-2</v>
      </c>
      <c r="AV5" s="59">
        <v>0</v>
      </c>
      <c r="AW5" s="50">
        <f t="shared" si="11"/>
        <v>0</v>
      </c>
      <c r="AX5" s="59"/>
      <c r="AY5" s="59">
        <v>3.4870546766816335E-2</v>
      </c>
      <c r="AZ5" s="59">
        <v>0</v>
      </c>
      <c r="BA5" s="50">
        <f t="shared" si="12"/>
        <v>0</v>
      </c>
      <c r="BB5" s="59">
        <v>11554</v>
      </c>
      <c r="BC5" s="59">
        <v>3.9906103286384983E-2</v>
      </c>
      <c r="BD5" s="59">
        <v>1964.18</v>
      </c>
      <c r="BE5" s="50">
        <f t="shared" si="13"/>
        <v>7838.2769953051666</v>
      </c>
      <c r="BF5" s="59"/>
      <c r="BG5" s="59">
        <v>1.0568295114656033E-2</v>
      </c>
      <c r="BH5" s="59">
        <v>0</v>
      </c>
      <c r="BI5" s="50">
        <f t="shared" si="14"/>
        <v>0</v>
      </c>
      <c r="BJ5" s="59">
        <v>1567</v>
      </c>
      <c r="BK5" s="59">
        <v>1.0064134188455845E-2</v>
      </c>
      <c r="BL5" s="59">
        <v>4795.0200000000004</v>
      </c>
      <c r="BM5" s="50">
        <f t="shared" si="15"/>
        <v>4825.7724716329549</v>
      </c>
      <c r="BN5" s="59">
        <v>6</v>
      </c>
      <c r="BO5" s="59">
        <v>1.5789473684210527E-2</v>
      </c>
      <c r="BP5" s="59">
        <v>0.18</v>
      </c>
      <c r="BQ5" s="50">
        <f t="shared" si="16"/>
        <v>0.28421052631578947</v>
      </c>
      <c r="BR5" s="59">
        <v>371</v>
      </c>
      <c r="BS5" s="59">
        <v>1.1725516322451699E-2</v>
      </c>
      <c r="BT5" s="59">
        <v>652.96</v>
      </c>
      <c r="BU5" s="50">
        <f t="shared" si="17"/>
        <v>765.62931379080612</v>
      </c>
      <c r="BV5" s="59">
        <v>6</v>
      </c>
      <c r="BW5" s="59">
        <v>1.1976047904191619E-2</v>
      </c>
      <c r="BX5" s="59">
        <v>0.42000000000000004</v>
      </c>
      <c r="BY5" s="50">
        <f t="shared" si="18"/>
        <v>0.50299401197604798</v>
      </c>
      <c r="BZ5" s="59">
        <v>2455</v>
      </c>
      <c r="CA5" s="59">
        <v>1.1268781302170284E-2</v>
      </c>
      <c r="CB5" s="59">
        <v>66.284999999999997</v>
      </c>
      <c r="CC5" s="50">
        <f t="shared" si="19"/>
        <v>74.695116861435721</v>
      </c>
      <c r="CD5" s="59">
        <v>5</v>
      </c>
      <c r="CE5" s="59">
        <v>1.2150668286755772E-2</v>
      </c>
      <c r="CF5" s="59">
        <v>0.1</v>
      </c>
      <c r="CG5" s="50">
        <f t="shared" si="20"/>
        <v>0.12150668286755772</v>
      </c>
      <c r="CH5" s="59"/>
      <c r="CI5" s="59">
        <v>1.1025358324145536E-2</v>
      </c>
      <c r="CJ5" s="59">
        <v>0</v>
      </c>
      <c r="CK5" s="50">
        <f t="shared" si="21"/>
        <v>0</v>
      </c>
      <c r="CL5" s="59">
        <v>10695</v>
      </c>
      <c r="CM5" s="59">
        <v>1.4021887824897402E-2</v>
      </c>
      <c r="CN5" s="59">
        <v>438.495</v>
      </c>
      <c r="CO5" s="50">
        <f t="shared" si="22"/>
        <v>614.85277017783858</v>
      </c>
      <c r="CP5" s="59">
        <v>5005</v>
      </c>
      <c r="CQ5" s="59">
        <v>1.3431441252043916E-2</v>
      </c>
      <c r="CR5" s="60">
        <v>575.57500000000005</v>
      </c>
      <c r="CS5" s="54">
        <f t="shared" si="23"/>
        <v>773.08017986451773</v>
      </c>
      <c r="CT5" s="73">
        <f t="shared" si="24"/>
        <v>422780.16943292232</v>
      </c>
      <c r="CU5" s="56">
        <v>380421.09500000009</v>
      </c>
    </row>
    <row r="6" spans="1:99" s="61" customFormat="1" x14ac:dyDescent="0.25">
      <c r="A6" s="58" t="s">
        <v>59</v>
      </c>
      <c r="B6" s="59">
        <v>19143</v>
      </c>
      <c r="C6" s="59">
        <v>9.8966986924799542E-3</v>
      </c>
      <c r="D6" s="59">
        <v>52451.820000000007</v>
      </c>
      <c r="E6" s="50">
        <f t="shared" si="0"/>
        <v>51909.985841219393</v>
      </c>
      <c r="F6" s="59">
        <v>14347</v>
      </c>
      <c r="G6" s="59">
        <v>1.0825154795501453E-2</v>
      </c>
      <c r="H6" s="59">
        <v>36871.79</v>
      </c>
      <c r="I6" s="50">
        <f t="shared" si="1"/>
        <v>39914.283433722252</v>
      </c>
      <c r="J6" s="59">
        <v>55048</v>
      </c>
      <c r="K6" s="59">
        <v>2.3936170212765957E-2</v>
      </c>
      <c r="L6" s="59">
        <v>4954.32</v>
      </c>
      <c r="M6" s="50">
        <f t="shared" si="2"/>
        <v>11858.744680851063</v>
      </c>
      <c r="N6" s="59">
        <v>25461</v>
      </c>
      <c r="O6" s="59">
        <v>5.434782608695652E-2</v>
      </c>
      <c r="P6" s="59">
        <v>1273.0500000000002</v>
      </c>
      <c r="Q6" s="50">
        <f t="shared" si="3"/>
        <v>6918.7500000000018</v>
      </c>
      <c r="R6" s="59">
        <v>11160</v>
      </c>
      <c r="S6" s="59">
        <v>1.5019210618232623E-2</v>
      </c>
      <c r="T6" s="59">
        <v>4798.8</v>
      </c>
      <c r="U6" s="50">
        <f t="shared" si="4"/>
        <v>7207.4187914774711</v>
      </c>
      <c r="V6" s="59">
        <v>252</v>
      </c>
      <c r="W6" s="59">
        <v>5.036447978793903E-2</v>
      </c>
      <c r="X6" s="59">
        <v>191.52</v>
      </c>
      <c r="Y6" s="50">
        <f t="shared" si="5"/>
        <v>964.58051689860827</v>
      </c>
      <c r="Z6" s="59">
        <v>25111</v>
      </c>
      <c r="AA6" s="59">
        <v>1.3333333333333332E-2</v>
      </c>
      <c r="AB6" s="59">
        <v>753.32999999999993</v>
      </c>
      <c r="AC6" s="50">
        <f t="shared" si="6"/>
        <v>1004.4399999999998</v>
      </c>
      <c r="AD6" s="59">
        <v>1247</v>
      </c>
      <c r="AE6" s="59">
        <v>6.379585326953748E-3</v>
      </c>
      <c r="AF6" s="59">
        <v>698.32</v>
      </c>
      <c r="AG6" s="50">
        <f t="shared" si="7"/>
        <v>445.49920255183417</v>
      </c>
      <c r="AH6" s="59">
        <v>1949</v>
      </c>
      <c r="AI6" s="59">
        <v>1.0590500641848525E-2</v>
      </c>
      <c r="AJ6" s="59">
        <v>643.17000000000007</v>
      </c>
      <c r="AK6" s="50">
        <f t="shared" si="8"/>
        <v>681.14922978177162</v>
      </c>
      <c r="AL6" s="59">
        <v>8465</v>
      </c>
      <c r="AM6" s="59">
        <v>8.4876543209876538E-3</v>
      </c>
      <c r="AN6" s="59">
        <v>931.15</v>
      </c>
      <c r="AO6" s="50">
        <f t="shared" si="9"/>
        <v>790.32793209876536</v>
      </c>
      <c r="AP6" s="59"/>
      <c r="AQ6" s="59">
        <v>3.6363636363636362E-2</v>
      </c>
      <c r="AR6" s="59">
        <v>0</v>
      </c>
      <c r="AS6" s="50">
        <f t="shared" si="10"/>
        <v>0</v>
      </c>
      <c r="AT6" s="59"/>
      <c r="AU6" s="59">
        <v>1.2205754141238012E-2</v>
      </c>
      <c r="AV6" s="59">
        <v>0</v>
      </c>
      <c r="AW6" s="50">
        <f t="shared" si="11"/>
        <v>0</v>
      </c>
      <c r="AX6" s="59"/>
      <c r="AY6" s="59">
        <v>3.4870546766816335E-2</v>
      </c>
      <c r="AZ6" s="59">
        <v>0</v>
      </c>
      <c r="BA6" s="50">
        <f t="shared" si="12"/>
        <v>0</v>
      </c>
      <c r="BB6" s="59">
        <v>4447</v>
      </c>
      <c r="BC6" s="59">
        <v>3.9906103286384983E-2</v>
      </c>
      <c r="BD6" s="59">
        <v>755.99</v>
      </c>
      <c r="BE6" s="50">
        <f t="shared" si="13"/>
        <v>3016.8615023474185</v>
      </c>
      <c r="BF6" s="59"/>
      <c r="BG6" s="59">
        <v>1.0568295114656033E-2</v>
      </c>
      <c r="BH6" s="59">
        <v>0</v>
      </c>
      <c r="BI6" s="50">
        <f t="shared" si="14"/>
        <v>0</v>
      </c>
      <c r="BJ6" s="59">
        <v>28</v>
      </c>
      <c r="BK6" s="59">
        <v>1.0064134188455845E-2</v>
      </c>
      <c r="BL6" s="59">
        <v>85.68</v>
      </c>
      <c r="BM6" s="50">
        <f t="shared" si="15"/>
        <v>86.229501726689691</v>
      </c>
      <c r="BN6" s="59">
        <v>4</v>
      </c>
      <c r="BO6" s="59">
        <v>1.5789473684210527E-2</v>
      </c>
      <c r="BP6" s="59">
        <v>0.12</v>
      </c>
      <c r="BQ6" s="50">
        <f t="shared" si="16"/>
        <v>0.18947368421052629</v>
      </c>
      <c r="BR6" s="59">
        <v>407</v>
      </c>
      <c r="BS6" s="59">
        <v>1.1725516322451699E-2</v>
      </c>
      <c r="BT6" s="59">
        <v>716.32</v>
      </c>
      <c r="BU6" s="50">
        <f t="shared" si="17"/>
        <v>839.92218520986023</v>
      </c>
      <c r="BV6" s="59">
        <v>1075</v>
      </c>
      <c r="BW6" s="59">
        <v>1.1976047904191619E-2</v>
      </c>
      <c r="BX6" s="59">
        <v>75.250000000000014</v>
      </c>
      <c r="BY6" s="50">
        <f t="shared" si="18"/>
        <v>90.119760479041958</v>
      </c>
      <c r="BZ6" s="59">
        <v>1135</v>
      </c>
      <c r="CA6" s="59">
        <v>1.1268781302170284E-2</v>
      </c>
      <c r="CB6" s="59">
        <v>30.645</v>
      </c>
      <c r="CC6" s="50">
        <f t="shared" si="19"/>
        <v>34.533180300500831</v>
      </c>
      <c r="CD6" s="59">
        <v>2108</v>
      </c>
      <c r="CE6" s="59">
        <v>1.2150668286755772E-2</v>
      </c>
      <c r="CF6" s="59">
        <v>42.160000000000004</v>
      </c>
      <c r="CG6" s="50">
        <f t="shared" si="20"/>
        <v>51.227217496962339</v>
      </c>
      <c r="CH6" s="59"/>
      <c r="CI6" s="59">
        <v>1.1025358324145536E-2</v>
      </c>
      <c r="CJ6" s="59">
        <v>0</v>
      </c>
      <c r="CK6" s="50">
        <f t="shared" si="21"/>
        <v>0</v>
      </c>
      <c r="CL6" s="59">
        <v>20478</v>
      </c>
      <c r="CM6" s="59">
        <v>1.4021887824897402E-2</v>
      </c>
      <c r="CN6" s="59">
        <v>839.59800000000007</v>
      </c>
      <c r="CO6" s="50">
        <f t="shared" si="22"/>
        <v>1177.2748974008211</v>
      </c>
      <c r="CP6" s="59">
        <v>1674</v>
      </c>
      <c r="CQ6" s="59">
        <v>1.3431441252043916E-2</v>
      </c>
      <c r="CR6" s="60">
        <v>192.51000000000002</v>
      </c>
      <c r="CS6" s="54">
        <f t="shared" si="23"/>
        <v>258.56867554309747</v>
      </c>
      <c r="CT6" s="73">
        <f t="shared" si="24"/>
        <v>127250.10602278975</v>
      </c>
      <c r="CU6" s="56">
        <v>106305.54300000001</v>
      </c>
    </row>
    <row r="7" spans="1:99" s="65" customFormat="1" x14ac:dyDescent="0.25">
      <c r="A7" s="62" t="s">
        <v>360</v>
      </c>
      <c r="B7" s="63">
        <v>2763</v>
      </c>
      <c r="C7" s="63">
        <v>9.8966986924799542E-3</v>
      </c>
      <c r="D7" s="63">
        <v>7570.6200000000008</v>
      </c>
      <c r="E7" s="50">
        <f t="shared" si="0"/>
        <v>7492.4145055262597</v>
      </c>
      <c r="F7" s="63">
        <v>17119</v>
      </c>
      <c r="G7" s="63">
        <v>1.0825154795501453E-2</v>
      </c>
      <c r="H7" s="63">
        <v>43995.829999999994</v>
      </c>
      <c r="I7" s="50">
        <f t="shared" si="1"/>
        <v>47626.16701065666</v>
      </c>
      <c r="J7" s="63">
        <v>24362</v>
      </c>
      <c r="K7" s="63">
        <v>2.3936170212765957E-2</v>
      </c>
      <c r="L7" s="63">
        <v>2192.58</v>
      </c>
      <c r="M7" s="50">
        <f t="shared" si="2"/>
        <v>5248.1968085106382</v>
      </c>
      <c r="N7" s="63">
        <v>9160</v>
      </c>
      <c r="O7" s="63">
        <v>5.434782608695652E-2</v>
      </c>
      <c r="P7" s="63">
        <v>458</v>
      </c>
      <c r="Q7" s="50">
        <f t="shared" si="3"/>
        <v>2489.1304347826085</v>
      </c>
      <c r="R7" s="63">
        <v>3595</v>
      </c>
      <c r="S7" s="63">
        <v>1.5019210618232623E-2</v>
      </c>
      <c r="T7" s="63">
        <v>1545.85</v>
      </c>
      <c r="U7" s="50">
        <f t="shared" si="4"/>
        <v>2321.7446734194896</v>
      </c>
      <c r="V7" s="63">
        <v>61</v>
      </c>
      <c r="W7" s="63">
        <v>5.036447978793903E-2</v>
      </c>
      <c r="X7" s="63">
        <v>46.36</v>
      </c>
      <c r="Y7" s="50">
        <f t="shared" si="5"/>
        <v>233.48972829688535</v>
      </c>
      <c r="Z7" s="63">
        <v>697</v>
      </c>
      <c r="AA7" s="63">
        <v>1.3333333333333332E-2</v>
      </c>
      <c r="AB7" s="63">
        <v>20.91</v>
      </c>
      <c r="AC7" s="50">
        <f t="shared" si="6"/>
        <v>27.88</v>
      </c>
      <c r="AD7" s="63">
        <v>182</v>
      </c>
      <c r="AE7" s="63">
        <v>6.379585326953748E-3</v>
      </c>
      <c r="AF7" s="63">
        <v>101.92000000000002</v>
      </c>
      <c r="AG7" s="50">
        <f t="shared" si="7"/>
        <v>65.020733652312614</v>
      </c>
      <c r="AH7" s="63">
        <v>920</v>
      </c>
      <c r="AI7" s="63">
        <v>1.0590500641848525E-2</v>
      </c>
      <c r="AJ7" s="63">
        <v>303.60000000000002</v>
      </c>
      <c r="AK7" s="50">
        <f t="shared" si="8"/>
        <v>321.52759948652124</v>
      </c>
      <c r="AL7" s="63">
        <v>2547</v>
      </c>
      <c r="AM7" s="63">
        <v>8.4876543209876538E-3</v>
      </c>
      <c r="AN7" s="63">
        <v>280.17</v>
      </c>
      <c r="AO7" s="50">
        <f t="shared" si="9"/>
        <v>237.79861111111109</v>
      </c>
      <c r="AP7" s="63">
        <v>7430</v>
      </c>
      <c r="AQ7" s="63">
        <v>3.6363636363636362E-2</v>
      </c>
      <c r="AR7" s="63">
        <v>594.4</v>
      </c>
      <c r="AS7" s="50">
        <f t="shared" si="10"/>
        <v>2161.4545454545455</v>
      </c>
      <c r="AT7" s="63">
        <v>49</v>
      </c>
      <c r="AU7" s="63">
        <v>1.2205754141238012E-2</v>
      </c>
      <c r="AV7" s="63">
        <v>109.76</v>
      </c>
      <c r="AW7" s="50">
        <f t="shared" si="11"/>
        <v>133.97035745422843</v>
      </c>
      <c r="AX7" s="63"/>
      <c r="AY7" s="63">
        <v>3.4870546766816335E-2</v>
      </c>
      <c r="AZ7" s="63">
        <v>0</v>
      </c>
      <c r="BA7" s="50">
        <f t="shared" si="12"/>
        <v>0</v>
      </c>
      <c r="BB7" s="63">
        <v>1029</v>
      </c>
      <c r="BC7" s="63">
        <v>3.9906103286384983E-2</v>
      </c>
      <c r="BD7" s="63">
        <v>174.93</v>
      </c>
      <c r="BE7" s="50">
        <f t="shared" si="13"/>
        <v>698.07746478873253</v>
      </c>
      <c r="BF7" s="63"/>
      <c r="BG7" s="63">
        <v>1.0568295114656033E-2</v>
      </c>
      <c r="BH7" s="63">
        <v>0</v>
      </c>
      <c r="BI7" s="50">
        <f t="shared" si="14"/>
        <v>0</v>
      </c>
      <c r="BJ7" s="63">
        <v>22</v>
      </c>
      <c r="BK7" s="63">
        <v>1.0064134188455845E-2</v>
      </c>
      <c r="BL7" s="63">
        <v>67.320000000000007</v>
      </c>
      <c r="BM7" s="50">
        <f t="shared" si="15"/>
        <v>67.75175135668475</v>
      </c>
      <c r="BN7" s="63">
        <v>1113</v>
      </c>
      <c r="BO7" s="63">
        <v>1.5789473684210527E-2</v>
      </c>
      <c r="BP7" s="63">
        <v>33.39</v>
      </c>
      <c r="BQ7" s="50">
        <f t="shared" si="16"/>
        <v>52.721052631578949</v>
      </c>
      <c r="BR7" s="63"/>
      <c r="BS7" s="63">
        <v>1.1725516322451699E-2</v>
      </c>
      <c r="BT7" s="63">
        <v>0</v>
      </c>
      <c r="BU7" s="50">
        <f t="shared" si="17"/>
        <v>0</v>
      </c>
      <c r="BV7" s="63">
        <v>10055</v>
      </c>
      <c r="BW7" s="63">
        <v>1.1976047904191619E-2</v>
      </c>
      <c r="BX7" s="63">
        <v>703.85</v>
      </c>
      <c r="BY7" s="50">
        <f t="shared" si="18"/>
        <v>842.93413173652709</v>
      </c>
      <c r="BZ7" s="63">
        <v>191</v>
      </c>
      <c r="CA7" s="63">
        <v>1.1268781302170284E-2</v>
      </c>
      <c r="CB7" s="63">
        <v>5.157</v>
      </c>
      <c r="CC7" s="50">
        <f t="shared" si="19"/>
        <v>5.8113105175292157</v>
      </c>
      <c r="CD7" s="63">
        <v>1</v>
      </c>
      <c r="CE7" s="63">
        <v>1.2150668286755772E-2</v>
      </c>
      <c r="CF7" s="63">
        <v>0.02</v>
      </c>
      <c r="CG7" s="50">
        <f t="shared" si="20"/>
        <v>2.4301336573511544E-2</v>
      </c>
      <c r="CH7" s="63"/>
      <c r="CI7" s="63">
        <v>1.1025358324145536E-2</v>
      </c>
      <c r="CJ7" s="63">
        <v>0</v>
      </c>
      <c r="CK7" s="50">
        <f t="shared" si="21"/>
        <v>0</v>
      </c>
      <c r="CL7" s="63">
        <v>2263</v>
      </c>
      <c r="CM7" s="63">
        <v>1.4021887824897402E-2</v>
      </c>
      <c r="CN7" s="63">
        <v>92.783000000000001</v>
      </c>
      <c r="CO7" s="50">
        <f t="shared" si="22"/>
        <v>130.09928180574556</v>
      </c>
      <c r="CP7" s="63">
        <v>274</v>
      </c>
      <c r="CQ7" s="63">
        <v>1.3431441252043916E-2</v>
      </c>
      <c r="CR7" s="64">
        <v>31.51</v>
      </c>
      <c r="CS7" s="54">
        <f t="shared" si="23"/>
        <v>42.322471385190383</v>
      </c>
      <c r="CT7" s="73">
        <f t="shared" si="24"/>
        <v>70198.536773909829</v>
      </c>
      <c r="CU7" s="56">
        <v>58328.959999999999</v>
      </c>
    </row>
    <row r="8" spans="1:99" x14ac:dyDescent="0.25">
      <c r="A8" s="48" t="s">
        <v>361</v>
      </c>
      <c r="B8" s="51">
        <v>14347</v>
      </c>
      <c r="C8" s="51">
        <v>9.8966986924799542E-3</v>
      </c>
      <c r="D8" s="52">
        <v>39310.780000000006</v>
      </c>
      <c r="E8" s="50">
        <f t="shared" si="0"/>
        <v>38904.694502636718</v>
      </c>
      <c r="F8" s="51">
        <v>28585</v>
      </c>
      <c r="G8" s="51">
        <v>1.0825154795501453E-2</v>
      </c>
      <c r="H8" s="52">
        <v>73463.45</v>
      </c>
      <c r="I8" s="50">
        <f t="shared" si="1"/>
        <v>79525.321806158114</v>
      </c>
      <c r="J8" s="51">
        <v>65769</v>
      </c>
      <c r="K8" s="51">
        <v>2.3936170212765957E-2</v>
      </c>
      <c r="L8" s="52">
        <v>5919.21</v>
      </c>
      <c r="M8" s="50">
        <f t="shared" si="2"/>
        <v>14168.321808510638</v>
      </c>
      <c r="N8" s="51">
        <v>33429</v>
      </c>
      <c r="O8" s="51">
        <v>5.434782608695652E-2</v>
      </c>
      <c r="P8" s="52">
        <v>1671.45</v>
      </c>
      <c r="Q8" s="50">
        <f t="shared" si="3"/>
        <v>9083.967391304348</v>
      </c>
      <c r="R8" s="51">
        <v>13210</v>
      </c>
      <c r="S8" s="51">
        <v>1.5019210618232623E-2</v>
      </c>
      <c r="T8" s="52">
        <v>5680.3</v>
      </c>
      <c r="U8" s="50">
        <f t="shared" si="4"/>
        <v>8531.3622074746781</v>
      </c>
      <c r="V8" s="51">
        <v>9</v>
      </c>
      <c r="W8" s="51">
        <v>5.036447978793903E-2</v>
      </c>
      <c r="X8" s="52">
        <v>6.84</v>
      </c>
      <c r="Y8" s="50">
        <f t="shared" si="5"/>
        <v>34.449304174950299</v>
      </c>
      <c r="Z8" s="51">
        <v>0</v>
      </c>
      <c r="AA8" s="51">
        <v>1.3333333333333332E-2</v>
      </c>
      <c r="AB8" s="52">
        <v>0</v>
      </c>
      <c r="AC8" s="50">
        <f t="shared" si="6"/>
        <v>0</v>
      </c>
      <c r="AD8" s="51">
        <v>755</v>
      </c>
      <c r="AE8" s="51">
        <v>6.379585326953748E-3</v>
      </c>
      <c r="AF8" s="52">
        <v>422.80000000000007</v>
      </c>
      <c r="AG8" s="50">
        <f t="shared" si="7"/>
        <v>269.72886762360451</v>
      </c>
      <c r="AH8" s="51">
        <v>2151</v>
      </c>
      <c r="AI8" s="51">
        <v>1.0590500641848525E-2</v>
      </c>
      <c r="AJ8" s="52">
        <v>709.83</v>
      </c>
      <c r="AK8" s="50">
        <f t="shared" si="8"/>
        <v>751.74550706033392</v>
      </c>
      <c r="AL8" s="51">
        <v>8934</v>
      </c>
      <c r="AM8" s="51">
        <v>8.4876543209876538E-3</v>
      </c>
      <c r="AN8" s="52">
        <v>982.74</v>
      </c>
      <c r="AO8" s="50">
        <f t="shared" si="9"/>
        <v>834.11574074074065</v>
      </c>
      <c r="AP8" s="51"/>
      <c r="AQ8" s="51">
        <v>3.6363636363636362E-2</v>
      </c>
      <c r="AR8" s="52">
        <v>0</v>
      </c>
      <c r="AS8" s="50">
        <f t="shared" si="10"/>
        <v>0</v>
      </c>
      <c r="AT8" s="51"/>
      <c r="AU8" s="51">
        <v>1.2205754141238012E-2</v>
      </c>
      <c r="AV8" s="52">
        <v>0</v>
      </c>
      <c r="AW8" s="50">
        <f t="shared" si="11"/>
        <v>0</v>
      </c>
      <c r="AX8" s="51"/>
      <c r="AY8" s="51">
        <v>3.4870546766816335E-2</v>
      </c>
      <c r="AZ8" s="52">
        <v>0</v>
      </c>
      <c r="BA8" s="50">
        <f t="shared" si="12"/>
        <v>0</v>
      </c>
      <c r="BB8" s="51">
        <v>3074</v>
      </c>
      <c r="BC8" s="51">
        <v>3.9906103286384983E-2</v>
      </c>
      <c r="BD8" s="52">
        <v>522.58000000000004</v>
      </c>
      <c r="BE8" s="50">
        <f t="shared" si="13"/>
        <v>2085.4131455399065</v>
      </c>
      <c r="BF8" s="51"/>
      <c r="BG8" s="51">
        <v>1.0568295114656033E-2</v>
      </c>
      <c r="BH8" s="52">
        <v>0</v>
      </c>
      <c r="BI8" s="50">
        <f t="shared" si="14"/>
        <v>0</v>
      </c>
      <c r="BJ8" s="51">
        <v>56</v>
      </c>
      <c r="BK8" s="51">
        <v>1.0064134188455845E-2</v>
      </c>
      <c r="BL8" s="52">
        <v>171.36</v>
      </c>
      <c r="BM8" s="50">
        <f t="shared" si="15"/>
        <v>172.45900345337938</v>
      </c>
      <c r="BN8" s="51">
        <v>15220</v>
      </c>
      <c r="BO8" s="51">
        <v>1.5789473684210527E-2</v>
      </c>
      <c r="BP8" s="52">
        <v>456.59999999999997</v>
      </c>
      <c r="BQ8" s="50">
        <f t="shared" si="16"/>
        <v>720.9473684210526</v>
      </c>
      <c r="BR8" s="51">
        <v>443</v>
      </c>
      <c r="BS8" s="51">
        <v>1.1725516322451699E-2</v>
      </c>
      <c r="BT8" s="52">
        <v>779.68</v>
      </c>
      <c r="BU8" s="50">
        <f t="shared" si="17"/>
        <v>914.21505662891411</v>
      </c>
      <c r="BV8" s="51">
        <v>1120</v>
      </c>
      <c r="BW8" s="51">
        <v>1.1976047904191619E-2</v>
      </c>
      <c r="BX8" s="52">
        <v>78.400000000000006</v>
      </c>
      <c r="BY8" s="50">
        <f t="shared" si="18"/>
        <v>93.892215568862298</v>
      </c>
      <c r="BZ8" s="51">
        <v>2155</v>
      </c>
      <c r="CA8" s="51">
        <v>1.1268781302170284E-2</v>
      </c>
      <c r="CB8" s="52">
        <v>58.185000000000002</v>
      </c>
      <c r="CC8" s="50">
        <f t="shared" si="19"/>
        <v>65.567404006677805</v>
      </c>
      <c r="CD8" s="51">
        <v>235</v>
      </c>
      <c r="CE8" s="51">
        <v>1.2150668286755772E-2</v>
      </c>
      <c r="CF8" s="52">
        <v>4.7</v>
      </c>
      <c r="CG8" s="50">
        <f t="shared" si="20"/>
        <v>5.7108140947752126</v>
      </c>
      <c r="CH8" s="51"/>
      <c r="CI8" s="51">
        <v>1.1025358324145536E-2</v>
      </c>
      <c r="CJ8" s="52">
        <v>0</v>
      </c>
      <c r="CK8" s="50">
        <f t="shared" si="21"/>
        <v>0</v>
      </c>
      <c r="CL8" s="51">
        <v>11287</v>
      </c>
      <c r="CM8" s="51">
        <v>1.4021887824897402E-2</v>
      </c>
      <c r="CN8" s="52">
        <v>462.767</v>
      </c>
      <c r="CO8" s="50">
        <f t="shared" si="22"/>
        <v>648.88669630642971</v>
      </c>
      <c r="CP8" s="51">
        <v>911</v>
      </c>
      <c r="CQ8" s="51">
        <v>1.3431441252043916E-2</v>
      </c>
      <c r="CR8" s="55">
        <v>104.765</v>
      </c>
      <c r="CS8" s="54">
        <f t="shared" si="23"/>
        <v>140.71449427703809</v>
      </c>
      <c r="CT8" s="73">
        <f t="shared" si="24"/>
        <v>156951.51333398116</v>
      </c>
      <c r="CU8" s="56">
        <v>130806.43700000001</v>
      </c>
    </row>
    <row r="9" spans="1:99" x14ac:dyDescent="0.25">
      <c r="A9" s="48" t="s">
        <v>362</v>
      </c>
      <c r="B9" s="51">
        <v>2303</v>
      </c>
      <c r="C9" s="51">
        <v>9.8966986924799542E-3</v>
      </c>
      <c r="D9" s="52">
        <v>6310.22</v>
      </c>
      <c r="E9" s="50">
        <f t="shared" si="0"/>
        <v>6245.0346023260854</v>
      </c>
      <c r="F9" s="51">
        <v>10639</v>
      </c>
      <c r="G9" s="51">
        <v>1.0825154795501453E-2</v>
      </c>
      <c r="H9" s="52">
        <v>27342.23</v>
      </c>
      <c r="I9" s="50">
        <f t="shared" si="1"/>
        <v>29598.387220420369</v>
      </c>
      <c r="J9" s="51">
        <v>13496</v>
      </c>
      <c r="K9" s="51">
        <v>2.3936170212765957E-2</v>
      </c>
      <c r="L9" s="52">
        <v>1214.6399999999999</v>
      </c>
      <c r="M9" s="50">
        <f t="shared" si="2"/>
        <v>2907.382978723404</v>
      </c>
      <c r="N9" s="51">
        <v>4823</v>
      </c>
      <c r="O9" s="51">
        <v>5.434782608695652E-2</v>
      </c>
      <c r="P9" s="52">
        <v>241.15</v>
      </c>
      <c r="Q9" s="50">
        <f t="shared" si="3"/>
        <v>1310.5978260869565</v>
      </c>
      <c r="R9" s="51">
        <v>3474</v>
      </c>
      <c r="S9" s="51">
        <v>1.5019210618232623E-2</v>
      </c>
      <c r="T9" s="52">
        <v>1493.82</v>
      </c>
      <c r="U9" s="50">
        <f t="shared" si="4"/>
        <v>2243.5997205728254</v>
      </c>
      <c r="V9" s="51">
        <v>49</v>
      </c>
      <c r="W9" s="51">
        <v>5.036447978793903E-2</v>
      </c>
      <c r="X9" s="52">
        <v>37.24</v>
      </c>
      <c r="Y9" s="50">
        <f t="shared" si="5"/>
        <v>187.55732273028497</v>
      </c>
      <c r="Z9" s="51">
        <v>0</v>
      </c>
      <c r="AA9" s="51">
        <v>1.3333333333333332E-2</v>
      </c>
      <c r="AB9" s="52">
        <v>0</v>
      </c>
      <c r="AC9" s="50">
        <f t="shared" si="6"/>
        <v>0</v>
      </c>
      <c r="AD9" s="51">
        <v>78</v>
      </c>
      <c r="AE9" s="51">
        <v>6.379585326953748E-3</v>
      </c>
      <c r="AF9" s="52">
        <v>43.680000000000007</v>
      </c>
      <c r="AG9" s="50">
        <f t="shared" si="7"/>
        <v>27.866028708133978</v>
      </c>
      <c r="AH9" s="51">
        <v>86</v>
      </c>
      <c r="AI9" s="51">
        <v>1.0590500641848525E-2</v>
      </c>
      <c r="AJ9" s="52">
        <v>28.380000000000003</v>
      </c>
      <c r="AK9" s="50">
        <f t="shared" si="8"/>
        <v>30.055840821566115</v>
      </c>
      <c r="AL9" s="51">
        <v>1016</v>
      </c>
      <c r="AM9" s="51">
        <v>8.4876543209876538E-3</v>
      </c>
      <c r="AN9" s="52">
        <v>111.76</v>
      </c>
      <c r="AO9" s="50">
        <f t="shared" si="9"/>
        <v>94.858024691358025</v>
      </c>
      <c r="AP9" s="51"/>
      <c r="AQ9" s="51">
        <v>3.6363636363636362E-2</v>
      </c>
      <c r="AR9" s="52">
        <v>0</v>
      </c>
      <c r="AS9" s="50">
        <f t="shared" si="10"/>
        <v>0</v>
      </c>
      <c r="AT9" s="51"/>
      <c r="AU9" s="51">
        <v>1.2205754141238012E-2</v>
      </c>
      <c r="AV9" s="52">
        <v>0</v>
      </c>
      <c r="AW9" s="50">
        <f t="shared" si="11"/>
        <v>0</v>
      </c>
      <c r="AX9" s="51"/>
      <c r="AY9" s="51">
        <v>3.4870546766816335E-2</v>
      </c>
      <c r="AZ9" s="52">
        <v>0</v>
      </c>
      <c r="BA9" s="50">
        <f t="shared" si="12"/>
        <v>0</v>
      </c>
      <c r="BB9" s="51">
        <v>1140</v>
      </c>
      <c r="BC9" s="51">
        <v>3.9906103286384983E-2</v>
      </c>
      <c r="BD9" s="52">
        <v>193.8</v>
      </c>
      <c r="BE9" s="50">
        <f t="shared" si="13"/>
        <v>773.38028169014103</v>
      </c>
      <c r="BF9" s="51"/>
      <c r="BG9" s="51">
        <v>1.0568295114656033E-2</v>
      </c>
      <c r="BH9" s="52">
        <v>0</v>
      </c>
      <c r="BI9" s="50">
        <f t="shared" si="14"/>
        <v>0</v>
      </c>
      <c r="BJ9" s="51">
        <v>170</v>
      </c>
      <c r="BK9" s="51">
        <v>1.0064134188455845E-2</v>
      </c>
      <c r="BL9" s="52">
        <v>520.20000000000005</v>
      </c>
      <c r="BM9" s="50">
        <f t="shared" si="15"/>
        <v>523.53626048347314</v>
      </c>
      <c r="BN9" s="51">
        <v>21199</v>
      </c>
      <c r="BO9" s="51">
        <v>1.5789473684210527E-2</v>
      </c>
      <c r="BP9" s="52">
        <v>635.97</v>
      </c>
      <c r="BQ9" s="50">
        <f t="shared" si="16"/>
        <v>1004.1631578947369</v>
      </c>
      <c r="BR9" s="51"/>
      <c r="BS9" s="51">
        <v>1.1725516322451699E-2</v>
      </c>
      <c r="BT9" s="52">
        <v>0</v>
      </c>
      <c r="BU9" s="50">
        <f t="shared" si="17"/>
        <v>0</v>
      </c>
      <c r="BV9" s="51">
        <v>1043</v>
      </c>
      <c r="BW9" s="51">
        <v>1.1976047904191619E-2</v>
      </c>
      <c r="BX9" s="52">
        <v>73.010000000000005</v>
      </c>
      <c r="BY9" s="50">
        <f t="shared" si="18"/>
        <v>87.437125748503021</v>
      </c>
      <c r="BZ9" s="51">
        <v>978</v>
      </c>
      <c r="CA9" s="51">
        <v>1.1268781302170284E-2</v>
      </c>
      <c r="CB9" s="52">
        <v>26.405999999999999</v>
      </c>
      <c r="CC9" s="50">
        <f t="shared" si="19"/>
        <v>29.75634390651085</v>
      </c>
      <c r="CD9" s="51"/>
      <c r="CE9" s="51">
        <v>1.2150668286755772E-2</v>
      </c>
      <c r="CF9" s="52">
        <v>0</v>
      </c>
      <c r="CG9" s="50">
        <f t="shared" si="20"/>
        <v>0</v>
      </c>
      <c r="CH9" s="51"/>
      <c r="CI9" s="51">
        <v>1.1025358324145536E-2</v>
      </c>
      <c r="CJ9" s="52">
        <v>0</v>
      </c>
      <c r="CK9" s="50">
        <f t="shared" si="21"/>
        <v>0</v>
      </c>
      <c r="CL9" s="51">
        <v>651</v>
      </c>
      <c r="CM9" s="51">
        <v>1.4021887824897402E-2</v>
      </c>
      <c r="CN9" s="52">
        <v>26.691000000000003</v>
      </c>
      <c r="CO9" s="50">
        <f t="shared" si="22"/>
        <v>37.425820793433658</v>
      </c>
      <c r="CP9" s="51">
        <v>315</v>
      </c>
      <c r="CQ9" s="51">
        <v>1.3431441252043916E-2</v>
      </c>
      <c r="CR9" s="55">
        <v>36.225000000000001</v>
      </c>
      <c r="CS9" s="54">
        <f t="shared" si="23"/>
        <v>48.655395935529086</v>
      </c>
      <c r="CT9" s="73">
        <f t="shared" si="24"/>
        <v>45149.693951533314</v>
      </c>
      <c r="CU9" s="56">
        <v>38335.421999999999</v>
      </c>
    </row>
    <row r="10" spans="1:99" x14ac:dyDescent="0.25">
      <c r="A10" s="48" t="s">
        <v>363</v>
      </c>
      <c r="B10" s="51">
        <v>1309</v>
      </c>
      <c r="C10" s="51">
        <v>9.8966986924799542E-3</v>
      </c>
      <c r="D10" s="52">
        <v>3586.6600000000003</v>
      </c>
      <c r="E10" s="50">
        <f t="shared" si="0"/>
        <v>3549.609333237016</v>
      </c>
      <c r="F10" s="51">
        <v>5832</v>
      </c>
      <c r="G10" s="51">
        <v>1.0825154795501453E-2</v>
      </c>
      <c r="H10" s="52">
        <v>14988.24</v>
      </c>
      <c r="I10" s="50">
        <f t="shared" si="1"/>
        <v>16225.001811212669</v>
      </c>
      <c r="J10" s="51">
        <v>19923</v>
      </c>
      <c r="K10" s="51">
        <v>2.3936170212765957E-2</v>
      </c>
      <c r="L10" s="52">
        <v>1793.07</v>
      </c>
      <c r="M10" s="50">
        <f t="shared" si="2"/>
        <v>4291.9228723404249</v>
      </c>
      <c r="N10" s="51">
        <v>2480</v>
      </c>
      <c r="O10" s="51">
        <v>5.434782608695652E-2</v>
      </c>
      <c r="P10" s="52">
        <v>124</v>
      </c>
      <c r="Q10" s="50">
        <f t="shared" si="3"/>
        <v>673.91304347826087</v>
      </c>
      <c r="R10" s="51">
        <v>739</v>
      </c>
      <c r="S10" s="51">
        <v>1.5019210618232623E-2</v>
      </c>
      <c r="T10" s="52">
        <v>317.77</v>
      </c>
      <c r="U10" s="50">
        <f t="shared" si="4"/>
        <v>477.26545581557804</v>
      </c>
      <c r="V10" s="51">
        <v>0</v>
      </c>
      <c r="W10" s="51">
        <v>5.036447978793903E-2</v>
      </c>
      <c r="X10" s="52">
        <v>0</v>
      </c>
      <c r="Y10" s="50">
        <f t="shared" si="5"/>
        <v>0</v>
      </c>
      <c r="Z10" s="51">
        <v>0</v>
      </c>
      <c r="AA10" s="51">
        <v>1.3333333333333332E-2</v>
      </c>
      <c r="AB10" s="52">
        <v>0</v>
      </c>
      <c r="AC10" s="50">
        <f t="shared" si="6"/>
        <v>0</v>
      </c>
      <c r="AD10" s="51">
        <v>1494</v>
      </c>
      <c r="AE10" s="51">
        <v>6.379585326953748E-3</v>
      </c>
      <c r="AF10" s="52">
        <v>836.6400000000001</v>
      </c>
      <c r="AG10" s="50">
        <f t="shared" si="7"/>
        <v>533.74162679425842</v>
      </c>
      <c r="AH10" s="51">
        <v>353</v>
      </c>
      <c r="AI10" s="51">
        <v>1.0590500641848525E-2</v>
      </c>
      <c r="AJ10" s="52">
        <v>116.49000000000001</v>
      </c>
      <c r="AK10" s="50">
        <f t="shared" si="8"/>
        <v>123.36874197689347</v>
      </c>
      <c r="AL10" s="51">
        <v>1690</v>
      </c>
      <c r="AM10" s="51">
        <v>8.4876543209876538E-3</v>
      </c>
      <c r="AN10" s="52">
        <v>185.9</v>
      </c>
      <c r="AO10" s="50">
        <f t="shared" si="9"/>
        <v>157.78549382716051</v>
      </c>
      <c r="AP10" s="51"/>
      <c r="AQ10" s="51">
        <v>3.6363636363636362E-2</v>
      </c>
      <c r="AR10" s="52">
        <v>0</v>
      </c>
      <c r="AS10" s="50">
        <f t="shared" si="10"/>
        <v>0</v>
      </c>
      <c r="AT10" s="51"/>
      <c r="AU10" s="51">
        <v>1.2205754141238012E-2</v>
      </c>
      <c r="AV10" s="52">
        <v>0</v>
      </c>
      <c r="AW10" s="50">
        <f t="shared" si="11"/>
        <v>0</v>
      </c>
      <c r="AX10" s="51"/>
      <c r="AY10" s="51">
        <v>3.4870546766816335E-2</v>
      </c>
      <c r="AZ10" s="52">
        <v>0</v>
      </c>
      <c r="BA10" s="50">
        <f t="shared" si="12"/>
        <v>0</v>
      </c>
      <c r="BB10" s="51">
        <v>1665</v>
      </c>
      <c r="BC10" s="51">
        <v>3.9906103286384983E-2</v>
      </c>
      <c r="BD10" s="52">
        <v>283.05</v>
      </c>
      <c r="BE10" s="50">
        <f t="shared" si="13"/>
        <v>1129.5422535211269</v>
      </c>
      <c r="BF10" s="51"/>
      <c r="BG10" s="51">
        <v>1.0568295114656033E-2</v>
      </c>
      <c r="BH10" s="52">
        <v>0</v>
      </c>
      <c r="BI10" s="50">
        <f t="shared" si="14"/>
        <v>0</v>
      </c>
      <c r="BJ10" s="51">
        <v>0</v>
      </c>
      <c r="BK10" s="51">
        <v>1.0064134188455845E-2</v>
      </c>
      <c r="BL10" s="52">
        <v>0</v>
      </c>
      <c r="BM10" s="50">
        <f t="shared" si="15"/>
        <v>0</v>
      </c>
      <c r="BN10" s="51">
        <v>9498</v>
      </c>
      <c r="BO10" s="51">
        <v>1.5789473684210527E-2</v>
      </c>
      <c r="BP10" s="52">
        <v>284.94</v>
      </c>
      <c r="BQ10" s="50">
        <f t="shared" si="16"/>
        <v>449.90526315789469</v>
      </c>
      <c r="BR10" s="51"/>
      <c r="BS10" s="51">
        <v>1.1725516322451699E-2</v>
      </c>
      <c r="BT10" s="52">
        <v>0</v>
      </c>
      <c r="BU10" s="50">
        <f t="shared" si="17"/>
        <v>0</v>
      </c>
      <c r="BV10" s="51">
        <v>3953</v>
      </c>
      <c r="BW10" s="51">
        <v>1.1976047904191619E-2</v>
      </c>
      <c r="BX10" s="52">
        <v>276.71000000000004</v>
      </c>
      <c r="BY10" s="50">
        <f t="shared" si="18"/>
        <v>331.38922155688635</v>
      </c>
      <c r="BZ10" s="51">
        <v>836</v>
      </c>
      <c r="CA10" s="51">
        <v>1.1268781302170284E-2</v>
      </c>
      <c r="CB10" s="52">
        <v>22.571999999999999</v>
      </c>
      <c r="CC10" s="50">
        <f t="shared" si="19"/>
        <v>25.435893155258764</v>
      </c>
      <c r="CD10" s="51"/>
      <c r="CE10" s="51">
        <v>1.2150668286755772E-2</v>
      </c>
      <c r="CF10" s="52">
        <v>0</v>
      </c>
      <c r="CG10" s="50">
        <f t="shared" si="20"/>
        <v>0</v>
      </c>
      <c r="CH10" s="51"/>
      <c r="CI10" s="51">
        <v>1.1025358324145536E-2</v>
      </c>
      <c r="CJ10" s="52">
        <v>0</v>
      </c>
      <c r="CK10" s="50">
        <f t="shared" si="21"/>
        <v>0</v>
      </c>
      <c r="CL10" s="51">
        <v>1354</v>
      </c>
      <c r="CM10" s="51">
        <v>1.4021887824897402E-2</v>
      </c>
      <c r="CN10" s="52">
        <v>55.514000000000003</v>
      </c>
      <c r="CO10" s="50">
        <f t="shared" si="22"/>
        <v>77.841108071135451</v>
      </c>
      <c r="CP10" s="51">
        <v>40.200000000000003</v>
      </c>
      <c r="CQ10" s="51">
        <v>1.3431441252043916E-2</v>
      </c>
      <c r="CR10" s="55">
        <v>4.6230000000000002</v>
      </c>
      <c r="CS10" s="54">
        <f t="shared" si="23"/>
        <v>6.2093552908199028</v>
      </c>
      <c r="CT10" s="73">
        <f t="shared" si="24"/>
        <v>28052.931473435383</v>
      </c>
      <c r="CU10" s="56">
        <v>22876.179</v>
      </c>
    </row>
    <row r="11" spans="1:99" x14ac:dyDescent="0.25">
      <c r="A11" s="48" t="s">
        <v>364</v>
      </c>
      <c r="B11" s="51">
        <v>812</v>
      </c>
      <c r="C11" s="51">
        <v>9.8966986924799542E-3</v>
      </c>
      <c r="D11" s="52">
        <v>2224.88</v>
      </c>
      <c r="E11" s="50">
        <f t="shared" si="0"/>
        <v>2201.8966986924802</v>
      </c>
      <c r="F11" s="51">
        <v>8325</v>
      </c>
      <c r="G11" s="51">
        <v>1.0825154795501453E-2</v>
      </c>
      <c r="H11" s="52">
        <v>21395.25</v>
      </c>
      <c r="I11" s="50">
        <f t="shared" si="1"/>
        <v>23160.689313845243</v>
      </c>
      <c r="J11" s="51">
        <v>16347</v>
      </c>
      <c r="K11" s="51">
        <v>2.3936170212765957E-2</v>
      </c>
      <c r="L11" s="52">
        <v>1471.23</v>
      </c>
      <c r="M11" s="50">
        <f t="shared" si="2"/>
        <v>3521.5611702127662</v>
      </c>
      <c r="N11" s="51">
        <v>4089</v>
      </c>
      <c r="O11" s="51">
        <v>5.434782608695652E-2</v>
      </c>
      <c r="P11" s="52">
        <v>204.45000000000002</v>
      </c>
      <c r="Q11" s="50">
        <f t="shared" si="3"/>
        <v>1111.1413043478262</v>
      </c>
      <c r="R11" s="51">
        <v>1883</v>
      </c>
      <c r="S11" s="51">
        <v>1.5019210618232623E-2</v>
      </c>
      <c r="T11" s="52">
        <v>809.68999999999994</v>
      </c>
      <c r="U11" s="50">
        <f t="shared" si="4"/>
        <v>1216.0904645476771</v>
      </c>
      <c r="V11" s="51">
        <v>3</v>
      </c>
      <c r="W11" s="51">
        <v>5.036447978793903E-2</v>
      </c>
      <c r="X11" s="52">
        <v>2.2800000000000002</v>
      </c>
      <c r="Y11" s="50">
        <f t="shared" si="5"/>
        <v>11.4831013916501</v>
      </c>
      <c r="Z11" s="51">
        <v>0</v>
      </c>
      <c r="AA11" s="51">
        <v>1.3333333333333332E-2</v>
      </c>
      <c r="AB11" s="52">
        <v>0</v>
      </c>
      <c r="AC11" s="50">
        <f t="shared" si="6"/>
        <v>0</v>
      </c>
      <c r="AD11" s="51">
        <v>123</v>
      </c>
      <c r="AE11" s="51">
        <v>6.379585326953748E-3</v>
      </c>
      <c r="AF11" s="52">
        <v>68.88000000000001</v>
      </c>
      <c r="AG11" s="50">
        <f t="shared" si="7"/>
        <v>43.942583732057422</v>
      </c>
      <c r="AH11" s="51">
        <v>3</v>
      </c>
      <c r="AI11" s="51">
        <v>1.0590500641848525E-2</v>
      </c>
      <c r="AJ11" s="52">
        <v>0.99</v>
      </c>
      <c r="AK11" s="50">
        <f t="shared" si="8"/>
        <v>1.0484595635430038</v>
      </c>
      <c r="AL11" s="51">
        <v>273</v>
      </c>
      <c r="AM11" s="51">
        <v>8.4876543209876538E-3</v>
      </c>
      <c r="AN11" s="52">
        <v>30.03</v>
      </c>
      <c r="AO11" s="50">
        <f t="shared" si="9"/>
        <v>25.488425925925924</v>
      </c>
      <c r="AP11" s="51"/>
      <c r="AQ11" s="51">
        <v>3.6363636363636362E-2</v>
      </c>
      <c r="AR11" s="52">
        <v>0</v>
      </c>
      <c r="AS11" s="50">
        <f t="shared" si="10"/>
        <v>0</v>
      </c>
      <c r="AT11" s="51"/>
      <c r="AU11" s="51">
        <v>1.2205754141238012E-2</v>
      </c>
      <c r="AV11" s="52">
        <v>0</v>
      </c>
      <c r="AW11" s="50">
        <f t="shared" si="11"/>
        <v>0</v>
      </c>
      <c r="AX11" s="51"/>
      <c r="AY11" s="51">
        <v>3.4870546766816335E-2</v>
      </c>
      <c r="AZ11" s="52">
        <v>0</v>
      </c>
      <c r="BA11" s="50">
        <f t="shared" si="12"/>
        <v>0</v>
      </c>
      <c r="BB11" s="51">
        <v>803</v>
      </c>
      <c r="BC11" s="51">
        <v>3.9906103286384983E-2</v>
      </c>
      <c r="BD11" s="52">
        <v>136.51000000000002</v>
      </c>
      <c r="BE11" s="50">
        <f t="shared" si="13"/>
        <v>544.75821596244145</v>
      </c>
      <c r="BF11" s="51"/>
      <c r="BG11" s="51">
        <v>1.0568295114656033E-2</v>
      </c>
      <c r="BH11" s="52">
        <v>0</v>
      </c>
      <c r="BI11" s="50">
        <f t="shared" si="14"/>
        <v>0</v>
      </c>
      <c r="BJ11" s="51">
        <v>37</v>
      </c>
      <c r="BK11" s="51">
        <v>1.0064134188455845E-2</v>
      </c>
      <c r="BL11" s="52">
        <v>113.22</v>
      </c>
      <c r="BM11" s="50">
        <f t="shared" si="15"/>
        <v>113.94612728169709</v>
      </c>
      <c r="BN11" s="51">
        <v>10212</v>
      </c>
      <c r="BO11" s="51">
        <v>1.5789473684210527E-2</v>
      </c>
      <c r="BP11" s="52">
        <v>306.36</v>
      </c>
      <c r="BQ11" s="50">
        <f t="shared" si="16"/>
        <v>483.72631578947374</v>
      </c>
      <c r="BR11" s="51"/>
      <c r="BS11" s="51">
        <v>1.1725516322451699E-2</v>
      </c>
      <c r="BT11" s="52">
        <v>0</v>
      </c>
      <c r="BU11" s="50">
        <f t="shared" si="17"/>
        <v>0</v>
      </c>
      <c r="BV11" s="51">
        <v>213</v>
      </c>
      <c r="BW11" s="51">
        <v>1.1976047904191619E-2</v>
      </c>
      <c r="BX11" s="52">
        <v>14.910000000000002</v>
      </c>
      <c r="BY11" s="50">
        <f t="shared" si="18"/>
        <v>17.856287425149706</v>
      </c>
      <c r="BZ11" s="51">
        <v>238</v>
      </c>
      <c r="CA11" s="51">
        <v>1.1268781302170284E-2</v>
      </c>
      <c r="CB11" s="52">
        <v>6.4260000000000002</v>
      </c>
      <c r="CC11" s="50">
        <f t="shared" si="19"/>
        <v>7.2413188647746249</v>
      </c>
      <c r="CD11" s="51"/>
      <c r="CE11" s="51">
        <v>1.2150668286755772E-2</v>
      </c>
      <c r="CF11" s="52">
        <v>0</v>
      </c>
      <c r="CG11" s="50">
        <f t="shared" si="20"/>
        <v>0</v>
      </c>
      <c r="CH11" s="51"/>
      <c r="CI11" s="51">
        <v>1.1025358324145536E-2</v>
      </c>
      <c r="CJ11" s="52">
        <v>0</v>
      </c>
      <c r="CK11" s="50">
        <f t="shared" si="21"/>
        <v>0</v>
      </c>
      <c r="CL11" s="51">
        <v>326</v>
      </c>
      <c r="CM11" s="51">
        <v>1.4021887824897402E-2</v>
      </c>
      <c r="CN11" s="52">
        <v>13.366000000000001</v>
      </c>
      <c r="CO11" s="50">
        <f t="shared" si="22"/>
        <v>18.741655266757871</v>
      </c>
      <c r="CP11" s="51">
        <v>44.2</v>
      </c>
      <c r="CQ11" s="51">
        <v>1.3431441252043916E-2</v>
      </c>
      <c r="CR11" s="55">
        <v>5.0830000000000002</v>
      </c>
      <c r="CS11" s="54">
        <f t="shared" si="23"/>
        <v>6.8272015884139226</v>
      </c>
      <c r="CT11" s="73">
        <f t="shared" si="24"/>
        <v>32486.438644437876</v>
      </c>
      <c r="CU11" s="56">
        <v>26803.555</v>
      </c>
    </row>
    <row r="12" spans="1:99" x14ac:dyDescent="0.25">
      <c r="A12" s="48" t="s">
        <v>365</v>
      </c>
      <c r="B12" s="51">
        <v>1751</v>
      </c>
      <c r="C12" s="51">
        <v>9.8966986924799542E-3</v>
      </c>
      <c r="D12" s="52">
        <v>4797.7400000000007</v>
      </c>
      <c r="E12" s="50">
        <f t="shared" si="0"/>
        <v>4748.1787184858786</v>
      </c>
      <c r="F12" s="51">
        <v>7248</v>
      </c>
      <c r="G12" s="51">
        <v>1.0825154795501453E-2</v>
      </c>
      <c r="H12" s="52">
        <v>18627.36</v>
      </c>
      <c r="I12" s="50">
        <f t="shared" si="1"/>
        <v>20164.405543153192</v>
      </c>
      <c r="J12" s="51">
        <v>13548</v>
      </c>
      <c r="K12" s="51">
        <v>2.3936170212765957E-2</v>
      </c>
      <c r="L12" s="52">
        <v>1219.32</v>
      </c>
      <c r="M12" s="50">
        <f t="shared" si="2"/>
        <v>2918.5851063829787</v>
      </c>
      <c r="N12" s="51">
        <v>3068</v>
      </c>
      <c r="O12" s="51">
        <v>5.434782608695652E-2</v>
      </c>
      <c r="P12" s="52">
        <v>153.4</v>
      </c>
      <c r="Q12" s="50">
        <f t="shared" si="3"/>
        <v>833.69565217391312</v>
      </c>
      <c r="R12" s="51">
        <v>2128</v>
      </c>
      <c r="S12" s="51">
        <v>1.5019210618232623E-2</v>
      </c>
      <c r="T12" s="52">
        <v>915.04</v>
      </c>
      <c r="U12" s="50">
        <f t="shared" si="4"/>
        <v>1374.317848410758</v>
      </c>
      <c r="V12" s="51">
        <v>0</v>
      </c>
      <c r="W12" s="51">
        <v>5.036447978793903E-2</v>
      </c>
      <c r="X12" s="52">
        <v>0</v>
      </c>
      <c r="Y12" s="50">
        <f t="shared" si="5"/>
        <v>0</v>
      </c>
      <c r="Z12" s="51">
        <v>0</v>
      </c>
      <c r="AA12" s="51">
        <v>1.3333333333333332E-2</v>
      </c>
      <c r="AB12" s="52">
        <v>0</v>
      </c>
      <c r="AC12" s="50">
        <f t="shared" si="6"/>
        <v>0</v>
      </c>
      <c r="AD12" s="51">
        <v>62</v>
      </c>
      <c r="AE12" s="51">
        <v>6.379585326953748E-3</v>
      </c>
      <c r="AF12" s="52">
        <v>34.720000000000006</v>
      </c>
      <c r="AG12" s="50">
        <f t="shared" si="7"/>
        <v>22.149920255183417</v>
      </c>
      <c r="AH12" s="51">
        <v>338</v>
      </c>
      <c r="AI12" s="51">
        <v>1.0590500641848525E-2</v>
      </c>
      <c r="AJ12" s="52">
        <v>111.54</v>
      </c>
      <c r="AK12" s="50">
        <f t="shared" si="8"/>
        <v>118.12644415917846</v>
      </c>
      <c r="AL12" s="51">
        <v>569</v>
      </c>
      <c r="AM12" s="51">
        <v>8.4876543209876538E-3</v>
      </c>
      <c r="AN12" s="52">
        <v>62.59</v>
      </c>
      <c r="AO12" s="50">
        <f t="shared" si="9"/>
        <v>53.124228395061721</v>
      </c>
      <c r="AP12" s="51"/>
      <c r="AQ12" s="51">
        <v>3.6363636363636362E-2</v>
      </c>
      <c r="AR12" s="52">
        <v>0</v>
      </c>
      <c r="AS12" s="50">
        <f t="shared" si="10"/>
        <v>0</v>
      </c>
      <c r="AT12" s="51"/>
      <c r="AU12" s="51">
        <v>1.2205754141238012E-2</v>
      </c>
      <c r="AV12" s="52">
        <v>0</v>
      </c>
      <c r="AW12" s="50">
        <f t="shared" si="11"/>
        <v>0</v>
      </c>
      <c r="AX12" s="51"/>
      <c r="AY12" s="51">
        <v>3.4870546766816335E-2</v>
      </c>
      <c r="AZ12" s="52">
        <v>0</v>
      </c>
      <c r="BA12" s="50">
        <f t="shared" si="12"/>
        <v>0</v>
      </c>
      <c r="BB12" s="51">
        <v>1798</v>
      </c>
      <c r="BC12" s="51">
        <v>3.9906103286384983E-2</v>
      </c>
      <c r="BD12" s="52">
        <v>305.66000000000003</v>
      </c>
      <c r="BE12" s="50">
        <f t="shared" si="13"/>
        <v>1219.7699530516434</v>
      </c>
      <c r="BF12" s="51"/>
      <c r="BG12" s="51">
        <v>1.0568295114656033E-2</v>
      </c>
      <c r="BH12" s="52">
        <v>0</v>
      </c>
      <c r="BI12" s="50">
        <f t="shared" si="14"/>
        <v>0</v>
      </c>
      <c r="BJ12" s="51">
        <v>57</v>
      </c>
      <c r="BK12" s="51">
        <v>1.0064134188455845E-2</v>
      </c>
      <c r="BL12" s="52">
        <v>174.42000000000002</v>
      </c>
      <c r="BM12" s="50">
        <f t="shared" si="15"/>
        <v>175.53862851504687</v>
      </c>
      <c r="BN12" s="51">
        <v>10400</v>
      </c>
      <c r="BO12" s="51">
        <v>1.5789473684210527E-2</v>
      </c>
      <c r="BP12" s="52">
        <v>312</v>
      </c>
      <c r="BQ12" s="50">
        <f t="shared" si="16"/>
        <v>492.63157894736844</v>
      </c>
      <c r="BR12" s="51"/>
      <c r="BS12" s="51">
        <v>1.1725516322451699E-2</v>
      </c>
      <c r="BT12" s="52">
        <v>0</v>
      </c>
      <c r="BU12" s="50">
        <f t="shared" si="17"/>
        <v>0</v>
      </c>
      <c r="BV12" s="51">
        <v>17</v>
      </c>
      <c r="BW12" s="51">
        <v>1.1976047904191619E-2</v>
      </c>
      <c r="BX12" s="52">
        <v>1.1900000000000002</v>
      </c>
      <c r="BY12" s="50">
        <f t="shared" si="18"/>
        <v>1.425149700598803</v>
      </c>
      <c r="BZ12" s="51">
        <v>1530</v>
      </c>
      <c r="CA12" s="51">
        <v>1.1268781302170284E-2</v>
      </c>
      <c r="CB12" s="52">
        <v>41.31</v>
      </c>
      <c r="CC12" s="50">
        <f t="shared" si="19"/>
        <v>46.551335559265446</v>
      </c>
      <c r="CD12" s="51"/>
      <c r="CE12" s="51">
        <v>1.2150668286755772E-2</v>
      </c>
      <c r="CF12" s="52">
        <v>0</v>
      </c>
      <c r="CG12" s="50">
        <f t="shared" si="20"/>
        <v>0</v>
      </c>
      <c r="CH12" s="51"/>
      <c r="CI12" s="51">
        <v>1.1025358324145536E-2</v>
      </c>
      <c r="CJ12" s="52">
        <v>0</v>
      </c>
      <c r="CK12" s="50">
        <f t="shared" si="21"/>
        <v>0</v>
      </c>
      <c r="CL12" s="51"/>
      <c r="CM12" s="51">
        <v>1.4021887824897402E-2</v>
      </c>
      <c r="CN12" s="52">
        <v>0</v>
      </c>
      <c r="CO12" s="50">
        <f t="shared" si="22"/>
        <v>0</v>
      </c>
      <c r="CP12" s="51">
        <v>207</v>
      </c>
      <c r="CQ12" s="51">
        <v>1.3431441252043916E-2</v>
      </c>
      <c r="CR12" s="55">
        <v>23.805</v>
      </c>
      <c r="CS12" s="54">
        <f t="shared" si="23"/>
        <v>31.973545900490542</v>
      </c>
      <c r="CT12" s="73">
        <f t="shared" si="24"/>
        <v>32200.473653090561</v>
      </c>
      <c r="CU12" s="56">
        <v>26780.095000000001</v>
      </c>
    </row>
    <row r="13" spans="1:99" x14ac:dyDescent="0.25">
      <c r="A13" s="48" t="s">
        <v>366</v>
      </c>
      <c r="B13" s="51">
        <v>1928</v>
      </c>
      <c r="C13" s="51">
        <v>9.8966986924799542E-3</v>
      </c>
      <c r="D13" s="52">
        <v>5282.72</v>
      </c>
      <c r="E13" s="50">
        <f t="shared" si="0"/>
        <v>5228.148811673771</v>
      </c>
      <c r="F13" s="51">
        <v>13736</v>
      </c>
      <c r="G13" s="51">
        <v>1.0825154795501453E-2</v>
      </c>
      <c r="H13" s="52">
        <v>35301.519999999997</v>
      </c>
      <c r="I13" s="50">
        <f t="shared" si="1"/>
        <v>38214.44185164904</v>
      </c>
      <c r="J13" s="51">
        <v>15007</v>
      </c>
      <c r="K13" s="51">
        <v>2.3936170212765957E-2</v>
      </c>
      <c r="L13" s="52">
        <v>1350.6299999999999</v>
      </c>
      <c r="M13" s="50">
        <f t="shared" si="2"/>
        <v>3232.8909574468084</v>
      </c>
      <c r="N13" s="51">
        <v>2044</v>
      </c>
      <c r="O13" s="51">
        <v>5.434782608695652E-2</v>
      </c>
      <c r="P13" s="52">
        <v>102.2</v>
      </c>
      <c r="Q13" s="50">
        <f t="shared" si="3"/>
        <v>555.43478260869563</v>
      </c>
      <c r="R13" s="51">
        <v>3613</v>
      </c>
      <c r="S13" s="51">
        <v>1.5019210618232623E-2</v>
      </c>
      <c r="T13" s="52">
        <v>1553.59</v>
      </c>
      <c r="U13" s="50">
        <f t="shared" si="4"/>
        <v>2333.3695424380016</v>
      </c>
      <c r="V13" s="51">
        <v>0</v>
      </c>
      <c r="W13" s="51">
        <v>5.036447978793903E-2</v>
      </c>
      <c r="X13" s="52">
        <v>0</v>
      </c>
      <c r="Y13" s="50">
        <f t="shared" si="5"/>
        <v>0</v>
      </c>
      <c r="Z13" s="51">
        <v>0</v>
      </c>
      <c r="AA13" s="51">
        <v>1.3333333333333332E-2</v>
      </c>
      <c r="AB13" s="52">
        <v>0</v>
      </c>
      <c r="AC13" s="50">
        <f t="shared" si="6"/>
        <v>0</v>
      </c>
      <c r="AD13" s="51">
        <v>37</v>
      </c>
      <c r="AE13" s="51">
        <v>6.379585326953748E-3</v>
      </c>
      <c r="AF13" s="52">
        <v>20.720000000000002</v>
      </c>
      <c r="AG13" s="50">
        <f t="shared" si="7"/>
        <v>13.218500797448169</v>
      </c>
      <c r="AH13" s="51">
        <v>257</v>
      </c>
      <c r="AI13" s="51">
        <v>1.0590500641848525E-2</v>
      </c>
      <c r="AJ13" s="52">
        <v>84.81</v>
      </c>
      <c r="AK13" s="50">
        <f t="shared" si="8"/>
        <v>89.818035943517344</v>
      </c>
      <c r="AL13" s="51">
        <v>1735</v>
      </c>
      <c r="AM13" s="51">
        <v>8.4876543209876538E-3</v>
      </c>
      <c r="AN13" s="52">
        <v>190.85</v>
      </c>
      <c r="AO13" s="50">
        <f t="shared" si="9"/>
        <v>161.98688271604937</v>
      </c>
      <c r="AP13" s="51"/>
      <c r="AQ13" s="51">
        <v>3.6363636363636362E-2</v>
      </c>
      <c r="AR13" s="52">
        <v>0</v>
      </c>
      <c r="AS13" s="50">
        <f t="shared" si="10"/>
        <v>0</v>
      </c>
      <c r="AT13" s="51"/>
      <c r="AU13" s="51">
        <v>1.2205754141238012E-2</v>
      </c>
      <c r="AV13" s="52">
        <v>0</v>
      </c>
      <c r="AW13" s="50">
        <f t="shared" si="11"/>
        <v>0</v>
      </c>
      <c r="AX13" s="51"/>
      <c r="AY13" s="51">
        <v>3.4870546766816335E-2</v>
      </c>
      <c r="AZ13" s="52">
        <v>0</v>
      </c>
      <c r="BA13" s="50">
        <f t="shared" si="12"/>
        <v>0</v>
      </c>
      <c r="BB13" s="51">
        <v>254</v>
      </c>
      <c r="BC13" s="51">
        <v>3.9906103286384983E-2</v>
      </c>
      <c r="BD13" s="52">
        <v>43.18</v>
      </c>
      <c r="BE13" s="50">
        <f t="shared" si="13"/>
        <v>172.31455399061036</v>
      </c>
      <c r="BF13" s="51"/>
      <c r="BG13" s="51">
        <v>1.0568295114656033E-2</v>
      </c>
      <c r="BH13" s="52">
        <v>0</v>
      </c>
      <c r="BI13" s="50">
        <f t="shared" si="14"/>
        <v>0</v>
      </c>
      <c r="BJ13" s="51">
        <v>79</v>
      </c>
      <c r="BK13" s="51">
        <v>1.0064134188455845E-2</v>
      </c>
      <c r="BL13" s="52">
        <v>241.74</v>
      </c>
      <c r="BM13" s="50">
        <f t="shared" si="15"/>
        <v>243.29037987173163</v>
      </c>
      <c r="BN13" s="51">
        <v>4878</v>
      </c>
      <c r="BO13" s="51">
        <v>1.5789473684210527E-2</v>
      </c>
      <c r="BP13" s="52">
        <v>146.34</v>
      </c>
      <c r="BQ13" s="50">
        <f t="shared" si="16"/>
        <v>231.06315789473686</v>
      </c>
      <c r="BR13" s="51"/>
      <c r="BS13" s="51">
        <v>1.1725516322451699E-2</v>
      </c>
      <c r="BT13" s="52">
        <v>0</v>
      </c>
      <c r="BU13" s="50">
        <f t="shared" si="17"/>
        <v>0</v>
      </c>
      <c r="BV13" s="51">
        <v>4594</v>
      </c>
      <c r="BW13" s="51">
        <v>1.1976047904191619E-2</v>
      </c>
      <c r="BX13" s="52">
        <v>321.58000000000004</v>
      </c>
      <c r="BY13" s="50">
        <f t="shared" si="18"/>
        <v>385.12574850299416</v>
      </c>
      <c r="BZ13" s="51">
        <v>1109</v>
      </c>
      <c r="CA13" s="51">
        <v>1.1268781302170284E-2</v>
      </c>
      <c r="CB13" s="52">
        <v>29.943000000000001</v>
      </c>
      <c r="CC13" s="50">
        <f t="shared" si="19"/>
        <v>33.742111853088481</v>
      </c>
      <c r="CD13" s="51"/>
      <c r="CE13" s="51">
        <v>1.2150668286755772E-2</v>
      </c>
      <c r="CF13" s="52">
        <v>0</v>
      </c>
      <c r="CG13" s="50">
        <f t="shared" si="20"/>
        <v>0</v>
      </c>
      <c r="CH13" s="51"/>
      <c r="CI13" s="51">
        <v>1.1025358324145536E-2</v>
      </c>
      <c r="CJ13" s="52">
        <v>0</v>
      </c>
      <c r="CK13" s="50">
        <f t="shared" si="21"/>
        <v>0</v>
      </c>
      <c r="CL13" s="51">
        <v>5562</v>
      </c>
      <c r="CM13" s="51">
        <v>1.4021887824897402E-2</v>
      </c>
      <c r="CN13" s="52">
        <v>228.042</v>
      </c>
      <c r="CO13" s="50">
        <f t="shared" si="22"/>
        <v>319.75793433652535</v>
      </c>
      <c r="CP13" s="51">
        <v>49</v>
      </c>
      <c r="CQ13" s="51">
        <v>1.3431441252043916E-2</v>
      </c>
      <c r="CR13" s="55">
        <v>5.6350000000000007</v>
      </c>
      <c r="CS13" s="54">
        <f t="shared" si="23"/>
        <v>7.5686171455267477</v>
      </c>
      <c r="CT13" s="73">
        <f t="shared" si="24"/>
        <v>51222.171868868543</v>
      </c>
      <c r="CU13" s="56">
        <v>44903.5</v>
      </c>
    </row>
    <row r="14" spans="1:99" x14ac:dyDescent="0.25">
      <c r="A14" s="48" t="s">
        <v>367</v>
      </c>
      <c r="B14" s="51">
        <v>1133</v>
      </c>
      <c r="C14" s="51">
        <v>9.8966986924799542E-3</v>
      </c>
      <c r="D14" s="52">
        <v>3104.42</v>
      </c>
      <c r="E14" s="50">
        <f t="shared" si="0"/>
        <v>3072.350935490862</v>
      </c>
      <c r="F14" s="51">
        <v>11957</v>
      </c>
      <c r="G14" s="51">
        <v>1.0825154795501453E-2</v>
      </c>
      <c r="H14" s="52">
        <v>30729.489999999998</v>
      </c>
      <c r="I14" s="50">
        <f t="shared" si="1"/>
        <v>33265.148603681395</v>
      </c>
      <c r="J14" s="51">
        <v>17234</v>
      </c>
      <c r="K14" s="51">
        <v>2.3936170212765957E-2</v>
      </c>
      <c r="L14" s="52">
        <v>1551.06</v>
      </c>
      <c r="M14" s="50">
        <f t="shared" si="2"/>
        <v>3712.6436170212764</v>
      </c>
      <c r="N14" s="51">
        <v>5648</v>
      </c>
      <c r="O14" s="51">
        <v>5.434782608695652E-2</v>
      </c>
      <c r="P14" s="52">
        <v>282.40000000000003</v>
      </c>
      <c r="Q14" s="50">
        <f t="shared" si="3"/>
        <v>1534.7826086956522</v>
      </c>
      <c r="R14" s="51">
        <v>2953</v>
      </c>
      <c r="S14" s="51">
        <v>1.5019210618232623E-2</v>
      </c>
      <c r="T14" s="52">
        <v>1269.79</v>
      </c>
      <c r="U14" s="50">
        <f t="shared" si="4"/>
        <v>1907.1243450925604</v>
      </c>
      <c r="V14" s="51">
        <v>39</v>
      </c>
      <c r="W14" s="51">
        <v>5.036447978793903E-2</v>
      </c>
      <c r="X14" s="52">
        <v>29.64</v>
      </c>
      <c r="Y14" s="50">
        <f t="shared" si="5"/>
        <v>149.28031809145128</v>
      </c>
      <c r="Z14" s="51">
        <v>0</v>
      </c>
      <c r="AA14" s="51">
        <v>1.3333333333333332E-2</v>
      </c>
      <c r="AB14" s="52">
        <v>0</v>
      </c>
      <c r="AC14" s="50">
        <f t="shared" si="6"/>
        <v>0</v>
      </c>
      <c r="AD14" s="51">
        <v>138</v>
      </c>
      <c r="AE14" s="51">
        <v>6.379585326953748E-3</v>
      </c>
      <c r="AF14" s="52">
        <v>77.28</v>
      </c>
      <c r="AG14" s="50">
        <f t="shared" si="7"/>
        <v>49.301435406698566</v>
      </c>
      <c r="AH14" s="51">
        <v>407</v>
      </c>
      <c r="AI14" s="51">
        <v>1.0590500641848525E-2</v>
      </c>
      <c r="AJ14" s="52">
        <v>134.31</v>
      </c>
      <c r="AK14" s="50">
        <f t="shared" si="8"/>
        <v>142.24101412066753</v>
      </c>
      <c r="AL14" s="51">
        <v>1724</v>
      </c>
      <c r="AM14" s="51">
        <v>8.4876543209876538E-3</v>
      </c>
      <c r="AN14" s="52">
        <v>189.64000000000001</v>
      </c>
      <c r="AO14" s="50">
        <f t="shared" si="9"/>
        <v>160.9598765432099</v>
      </c>
      <c r="AP14" s="51"/>
      <c r="AQ14" s="51">
        <v>3.6363636363636362E-2</v>
      </c>
      <c r="AR14" s="52">
        <v>0</v>
      </c>
      <c r="AS14" s="50">
        <f t="shared" si="10"/>
        <v>0</v>
      </c>
      <c r="AT14" s="51"/>
      <c r="AU14" s="51">
        <v>1.2205754141238012E-2</v>
      </c>
      <c r="AV14" s="52">
        <v>0</v>
      </c>
      <c r="AW14" s="50">
        <f t="shared" si="11"/>
        <v>0</v>
      </c>
      <c r="AX14" s="51"/>
      <c r="AY14" s="51">
        <v>3.4870546766816335E-2</v>
      </c>
      <c r="AZ14" s="52">
        <v>0</v>
      </c>
      <c r="BA14" s="50">
        <f t="shared" si="12"/>
        <v>0</v>
      </c>
      <c r="BB14" s="51">
        <v>1207</v>
      </c>
      <c r="BC14" s="51">
        <v>3.9906103286384983E-2</v>
      </c>
      <c r="BD14" s="52">
        <v>205.19000000000003</v>
      </c>
      <c r="BE14" s="50">
        <f t="shared" si="13"/>
        <v>818.8333333333336</v>
      </c>
      <c r="BF14" s="51"/>
      <c r="BG14" s="51">
        <v>1.0568295114656033E-2</v>
      </c>
      <c r="BH14" s="52">
        <v>0</v>
      </c>
      <c r="BI14" s="50">
        <f t="shared" si="14"/>
        <v>0</v>
      </c>
      <c r="BJ14" s="51">
        <v>51</v>
      </c>
      <c r="BK14" s="51">
        <v>1.0064134188455845E-2</v>
      </c>
      <c r="BL14" s="52">
        <v>156.06</v>
      </c>
      <c r="BM14" s="50">
        <f t="shared" si="15"/>
        <v>157.06087814504193</v>
      </c>
      <c r="BN14" s="51">
        <v>8609</v>
      </c>
      <c r="BO14" s="51">
        <v>1.5789473684210527E-2</v>
      </c>
      <c r="BP14" s="52">
        <v>258.27</v>
      </c>
      <c r="BQ14" s="50">
        <f t="shared" si="16"/>
        <v>407.79473684210529</v>
      </c>
      <c r="BR14" s="51">
        <v>31</v>
      </c>
      <c r="BS14" s="51">
        <v>1.1725516322451699E-2</v>
      </c>
      <c r="BT14" s="52">
        <v>54.56</v>
      </c>
      <c r="BU14" s="50">
        <f t="shared" si="17"/>
        <v>63.97441705529647</v>
      </c>
      <c r="BV14" s="51">
        <v>1</v>
      </c>
      <c r="BW14" s="51">
        <v>1.1976047904191619E-2</v>
      </c>
      <c r="BX14" s="52">
        <v>7.0000000000000007E-2</v>
      </c>
      <c r="BY14" s="50">
        <f t="shared" si="18"/>
        <v>8.383233532934134E-2</v>
      </c>
      <c r="BZ14" s="51">
        <v>549</v>
      </c>
      <c r="CA14" s="51">
        <v>1.1268781302170284E-2</v>
      </c>
      <c r="CB14" s="52">
        <v>14.823</v>
      </c>
      <c r="CC14" s="50">
        <f t="shared" si="19"/>
        <v>16.703714524207012</v>
      </c>
      <c r="CD14" s="51"/>
      <c r="CE14" s="51">
        <v>1.2150668286755772E-2</v>
      </c>
      <c r="CF14" s="52">
        <v>0</v>
      </c>
      <c r="CG14" s="50">
        <f t="shared" si="20"/>
        <v>0</v>
      </c>
      <c r="CH14" s="51"/>
      <c r="CI14" s="51">
        <v>1.1025358324145536E-2</v>
      </c>
      <c r="CJ14" s="52">
        <v>0</v>
      </c>
      <c r="CK14" s="50">
        <f t="shared" si="21"/>
        <v>0</v>
      </c>
      <c r="CL14" s="51"/>
      <c r="CM14" s="51">
        <v>1.4021887824897402E-2</v>
      </c>
      <c r="CN14" s="52">
        <v>0</v>
      </c>
      <c r="CO14" s="50">
        <f t="shared" si="22"/>
        <v>0</v>
      </c>
      <c r="CP14" s="51">
        <v>217</v>
      </c>
      <c r="CQ14" s="51">
        <v>1.3431441252043916E-2</v>
      </c>
      <c r="CR14" s="55">
        <v>24.955000000000002</v>
      </c>
      <c r="CS14" s="54">
        <f t="shared" si="23"/>
        <v>33.518161644475597</v>
      </c>
      <c r="CT14" s="73">
        <f t="shared" si="24"/>
        <v>45491.801828023556</v>
      </c>
      <c r="CU14" s="56">
        <v>38081.957999999999</v>
      </c>
    </row>
    <row r="15" spans="1:99" x14ac:dyDescent="0.25">
      <c r="A15" s="48" t="s">
        <v>368</v>
      </c>
      <c r="B15" s="51">
        <v>2928</v>
      </c>
      <c r="C15" s="51">
        <v>9.8966986924799542E-3</v>
      </c>
      <c r="D15" s="52">
        <v>8022.72</v>
      </c>
      <c r="E15" s="50">
        <f t="shared" si="0"/>
        <v>7939.8442534132782</v>
      </c>
      <c r="F15" s="51">
        <v>18594</v>
      </c>
      <c r="G15" s="51">
        <v>1.0825154795501453E-2</v>
      </c>
      <c r="H15" s="52">
        <v>47786.579999999994</v>
      </c>
      <c r="I15" s="50">
        <f t="shared" si="1"/>
        <v>51729.712564761372</v>
      </c>
      <c r="J15" s="51">
        <v>33889</v>
      </c>
      <c r="K15" s="51">
        <v>2.3936170212765957E-2</v>
      </c>
      <c r="L15" s="52">
        <v>3050.0099999999998</v>
      </c>
      <c r="M15" s="50">
        <f t="shared" si="2"/>
        <v>7300.5558510638293</v>
      </c>
      <c r="N15" s="51">
        <v>6320</v>
      </c>
      <c r="O15" s="51">
        <v>5.434782608695652E-2</v>
      </c>
      <c r="P15" s="52">
        <v>316</v>
      </c>
      <c r="Q15" s="50">
        <f t="shared" si="3"/>
        <v>1717.3913043478262</v>
      </c>
      <c r="R15" s="51">
        <v>4928</v>
      </c>
      <c r="S15" s="51">
        <v>1.5019210618232623E-2</v>
      </c>
      <c r="T15" s="52">
        <v>2119.04</v>
      </c>
      <c r="U15" s="50">
        <f t="shared" si="4"/>
        <v>3182.6308068459657</v>
      </c>
      <c r="V15" s="51">
        <v>0</v>
      </c>
      <c r="W15" s="51">
        <v>5.036447978793903E-2</v>
      </c>
      <c r="X15" s="52">
        <v>0</v>
      </c>
      <c r="Y15" s="50">
        <f t="shared" si="5"/>
        <v>0</v>
      </c>
      <c r="Z15" s="51">
        <v>0</v>
      </c>
      <c r="AA15" s="51">
        <v>1.3333333333333332E-2</v>
      </c>
      <c r="AB15" s="52">
        <v>0</v>
      </c>
      <c r="AC15" s="50">
        <f t="shared" si="6"/>
        <v>0</v>
      </c>
      <c r="AD15" s="51">
        <v>278</v>
      </c>
      <c r="AE15" s="51">
        <v>6.379585326953748E-3</v>
      </c>
      <c r="AF15" s="52">
        <v>155.68</v>
      </c>
      <c r="AG15" s="50">
        <f t="shared" si="7"/>
        <v>99.317384370015944</v>
      </c>
      <c r="AH15" s="51">
        <v>1012</v>
      </c>
      <c r="AI15" s="51">
        <v>1.0590500641848525E-2</v>
      </c>
      <c r="AJ15" s="52">
        <v>333.96000000000004</v>
      </c>
      <c r="AK15" s="50">
        <f t="shared" si="8"/>
        <v>353.68035943517339</v>
      </c>
      <c r="AL15" s="51">
        <v>3286</v>
      </c>
      <c r="AM15" s="51">
        <v>8.4876543209876538E-3</v>
      </c>
      <c r="AN15" s="52">
        <v>361.46</v>
      </c>
      <c r="AO15" s="50">
        <f t="shared" si="9"/>
        <v>306.79475308641975</v>
      </c>
      <c r="AP15" s="51"/>
      <c r="AQ15" s="51">
        <v>3.6363636363636362E-2</v>
      </c>
      <c r="AR15" s="52">
        <v>0</v>
      </c>
      <c r="AS15" s="50">
        <f t="shared" si="10"/>
        <v>0</v>
      </c>
      <c r="AT15" s="51"/>
      <c r="AU15" s="51">
        <v>1.2205754141238012E-2</v>
      </c>
      <c r="AV15" s="52">
        <v>0</v>
      </c>
      <c r="AW15" s="50">
        <f t="shared" si="11"/>
        <v>0</v>
      </c>
      <c r="AX15" s="51"/>
      <c r="AY15" s="51">
        <v>3.4870546766816335E-2</v>
      </c>
      <c r="AZ15" s="52">
        <v>0</v>
      </c>
      <c r="BA15" s="50">
        <f t="shared" si="12"/>
        <v>0</v>
      </c>
      <c r="BB15" s="51">
        <v>1765</v>
      </c>
      <c r="BC15" s="51">
        <v>3.9906103286384983E-2</v>
      </c>
      <c r="BD15" s="52">
        <v>300.05</v>
      </c>
      <c r="BE15" s="50">
        <f t="shared" si="13"/>
        <v>1197.3826291079815</v>
      </c>
      <c r="BF15" s="51"/>
      <c r="BG15" s="51">
        <v>1.0568295114656033E-2</v>
      </c>
      <c r="BH15" s="52">
        <v>0</v>
      </c>
      <c r="BI15" s="50">
        <f t="shared" si="14"/>
        <v>0</v>
      </c>
      <c r="BJ15" s="51">
        <v>34</v>
      </c>
      <c r="BK15" s="51">
        <v>1.0064134188455845E-2</v>
      </c>
      <c r="BL15" s="52">
        <v>104.04</v>
      </c>
      <c r="BM15" s="50">
        <f t="shared" si="15"/>
        <v>104.70725209669463</v>
      </c>
      <c r="BN15" s="51">
        <v>22202</v>
      </c>
      <c r="BO15" s="51">
        <v>1.5789473684210527E-2</v>
      </c>
      <c r="BP15" s="52">
        <v>666.06</v>
      </c>
      <c r="BQ15" s="50">
        <f t="shared" si="16"/>
        <v>1051.6736842105263</v>
      </c>
      <c r="BR15" s="51"/>
      <c r="BS15" s="51">
        <v>1.1725516322451699E-2</v>
      </c>
      <c r="BT15" s="52">
        <v>0</v>
      </c>
      <c r="BU15" s="50">
        <f t="shared" si="17"/>
        <v>0</v>
      </c>
      <c r="BV15" s="51">
        <v>14528</v>
      </c>
      <c r="BW15" s="51">
        <v>1.1976047904191619E-2</v>
      </c>
      <c r="BX15" s="52">
        <v>1016.9600000000002</v>
      </c>
      <c r="BY15" s="50">
        <f t="shared" si="18"/>
        <v>1217.9161676646711</v>
      </c>
      <c r="BZ15" s="51">
        <v>1677</v>
      </c>
      <c r="CA15" s="51">
        <v>1.1268781302170284E-2</v>
      </c>
      <c r="CB15" s="52">
        <v>45.278999999999996</v>
      </c>
      <c r="CC15" s="50">
        <f t="shared" si="19"/>
        <v>51.023914858096816</v>
      </c>
      <c r="CD15" s="51">
        <v>1260</v>
      </c>
      <c r="CE15" s="51">
        <v>1.2150668286755772E-2</v>
      </c>
      <c r="CF15" s="52">
        <v>25.2</v>
      </c>
      <c r="CG15" s="50">
        <f t="shared" si="20"/>
        <v>30.619684082624545</v>
      </c>
      <c r="CH15" s="51"/>
      <c r="CI15" s="51">
        <v>1.1025358324145536E-2</v>
      </c>
      <c r="CJ15" s="52">
        <v>0</v>
      </c>
      <c r="CK15" s="50">
        <f t="shared" si="21"/>
        <v>0</v>
      </c>
      <c r="CL15" s="51">
        <v>3982</v>
      </c>
      <c r="CM15" s="51">
        <v>1.4021887824897402E-2</v>
      </c>
      <c r="CN15" s="52">
        <v>163.262</v>
      </c>
      <c r="CO15" s="50">
        <f t="shared" si="22"/>
        <v>228.92414500683995</v>
      </c>
      <c r="CP15" s="51">
        <v>490</v>
      </c>
      <c r="CQ15" s="51">
        <v>1.3431441252043916E-2</v>
      </c>
      <c r="CR15" s="55">
        <v>56.35</v>
      </c>
      <c r="CS15" s="54">
        <f t="shared" si="23"/>
        <v>75.68617145526747</v>
      </c>
      <c r="CT15" s="73">
        <f t="shared" si="24"/>
        <v>76587.86092580657</v>
      </c>
      <c r="CU15" s="56">
        <v>64522.650999999998</v>
      </c>
    </row>
    <row r="16" spans="1:99" x14ac:dyDescent="0.25">
      <c r="A16" s="48" t="s">
        <v>369</v>
      </c>
      <c r="B16" s="51">
        <v>4346</v>
      </c>
      <c r="C16" s="51">
        <v>9.8966986924799542E-3</v>
      </c>
      <c r="D16" s="52">
        <v>11908.04</v>
      </c>
      <c r="E16" s="50">
        <f t="shared" si="0"/>
        <v>11785.0283897999</v>
      </c>
      <c r="F16" s="51">
        <v>22775</v>
      </c>
      <c r="G16" s="51">
        <v>1.0825154795501453E-2</v>
      </c>
      <c r="H16" s="52">
        <v>58531.749999999993</v>
      </c>
      <c r="I16" s="50">
        <f t="shared" si="1"/>
        <v>63361.525420159203</v>
      </c>
      <c r="J16" s="51">
        <v>7205</v>
      </c>
      <c r="K16" s="51">
        <v>2.3936170212765957E-2</v>
      </c>
      <c r="L16" s="52">
        <v>648.44999999999993</v>
      </c>
      <c r="M16" s="50">
        <f t="shared" si="2"/>
        <v>1552.1409574468084</v>
      </c>
      <c r="N16" s="51">
        <v>3173</v>
      </c>
      <c r="O16" s="51">
        <v>5.434782608695652E-2</v>
      </c>
      <c r="P16" s="52">
        <v>158.65</v>
      </c>
      <c r="Q16" s="50">
        <f t="shared" si="3"/>
        <v>862.22826086956525</v>
      </c>
      <c r="R16" s="51">
        <v>4718</v>
      </c>
      <c r="S16" s="51">
        <v>1.5019210618232623E-2</v>
      </c>
      <c r="T16" s="52">
        <v>2028.74</v>
      </c>
      <c r="U16" s="50">
        <f t="shared" si="4"/>
        <v>3047.0073349633253</v>
      </c>
      <c r="V16" s="51">
        <v>45</v>
      </c>
      <c r="W16" s="51">
        <v>5.036447978793903E-2</v>
      </c>
      <c r="X16" s="52">
        <v>34.200000000000003</v>
      </c>
      <c r="Y16" s="50">
        <f t="shared" si="5"/>
        <v>172.2465208747515</v>
      </c>
      <c r="Z16" s="51">
        <v>0</v>
      </c>
      <c r="AA16" s="51">
        <v>1.3333333333333332E-2</v>
      </c>
      <c r="AB16" s="52">
        <v>0</v>
      </c>
      <c r="AC16" s="50">
        <f t="shared" si="6"/>
        <v>0</v>
      </c>
      <c r="AD16" s="51">
        <v>1693</v>
      </c>
      <c r="AE16" s="51">
        <v>6.379585326953748E-3</v>
      </c>
      <c r="AF16" s="52">
        <v>948.08</v>
      </c>
      <c r="AG16" s="50">
        <f t="shared" si="7"/>
        <v>604.83572567783096</v>
      </c>
      <c r="AH16" s="51">
        <v>58</v>
      </c>
      <c r="AI16" s="51">
        <v>1.0590500641848525E-2</v>
      </c>
      <c r="AJ16" s="52">
        <v>19.14</v>
      </c>
      <c r="AK16" s="50">
        <f t="shared" si="8"/>
        <v>20.270218228498077</v>
      </c>
      <c r="AL16" s="51">
        <v>726</v>
      </c>
      <c r="AM16" s="51">
        <v>8.4876543209876538E-3</v>
      </c>
      <c r="AN16" s="52">
        <v>79.86</v>
      </c>
      <c r="AO16" s="50">
        <f t="shared" si="9"/>
        <v>67.782407407407405</v>
      </c>
      <c r="AP16" s="51"/>
      <c r="AQ16" s="51">
        <v>3.6363636363636362E-2</v>
      </c>
      <c r="AR16" s="52">
        <v>0</v>
      </c>
      <c r="AS16" s="50">
        <f t="shared" si="10"/>
        <v>0</v>
      </c>
      <c r="AT16" s="51"/>
      <c r="AU16" s="51">
        <v>1.2205754141238012E-2</v>
      </c>
      <c r="AV16" s="52">
        <v>0</v>
      </c>
      <c r="AW16" s="50">
        <f t="shared" si="11"/>
        <v>0</v>
      </c>
      <c r="AX16" s="51"/>
      <c r="AY16" s="51">
        <v>3.4870546766816335E-2</v>
      </c>
      <c r="AZ16" s="52">
        <v>0</v>
      </c>
      <c r="BA16" s="50">
        <f t="shared" si="12"/>
        <v>0</v>
      </c>
      <c r="BB16" s="51">
        <v>2040</v>
      </c>
      <c r="BC16" s="51">
        <v>3.9906103286384983E-2</v>
      </c>
      <c r="BD16" s="52">
        <v>346.8</v>
      </c>
      <c r="BE16" s="50">
        <f t="shared" si="13"/>
        <v>1383.9436619718313</v>
      </c>
      <c r="BF16" s="51"/>
      <c r="BG16" s="51">
        <v>1.0568295114656033E-2</v>
      </c>
      <c r="BH16" s="52">
        <v>0</v>
      </c>
      <c r="BI16" s="50">
        <f t="shared" si="14"/>
        <v>0</v>
      </c>
      <c r="BJ16" s="51">
        <v>38</v>
      </c>
      <c r="BK16" s="51">
        <v>1.0064134188455845E-2</v>
      </c>
      <c r="BL16" s="52">
        <v>116.28</v>
      </c>
      <c r="BM16" s="50">
        <f t="shared" si="15"/>
        <v>117.02575234336456</v>
      </c>
      <c r="BN16" s="51">
        <v>8697</v>
      </c>
      <c r="BO16" s="51">
        <v>1.5789473684210527E-2</v>
      </c>
      <c r="BP16" s="52">
        <v>260.90999999999997</v>
      </c>
      <c r="BQ16" s="50">
        <f t="shared" si="16"/>
        <v>411.96315789473681</v>
      </c>
      <c r="BR16" s="51">
        <v>469</v>
      </c>
      <c r="BS16" s="51">
        <v>1.1725516322451699E-2</v>
      </c>
      <c r="BT16" s="52">
        <v>825.44</v>
      </c>
      <c r="BU16" s="50">
        <f t="shared" si="17"/>
        <v>967.871019320453</v>
      </c>
      <c r="BV16" s="51">
        <v>392</v>
      </c>
      <c r="BW16" s="51">
        <v>1.1976047904191619E-2</v>
      </c>
      <c r="BX16" s="52">
        <v>27.44</v>
      </c>
      <c r="BY16" s="50">
        <f t="shared" si="18"/>
        <v>32.862275449101801</v>
      </c>
      <c r="BZ16" s="51">
        <v>2</v>
      </c>
      <c r="CA16" s="51">
        <v>1.1268781302170284E-2</v>
      </c>
      <c r="CB16" s="52">
        <v>5.3999999999999999E-2</v>
      </c>
      <c r="CC16" s="50">
        <f t="shared" si="19"/>
        <v>6.0851419031719541E-2</v>
      </c>
      <c r="CD16" s="51"/>
      <c r="CE16" s="51">
        <v>1.2150668286755772E-2</v>
      </c>
      <c r="CF16" s="52">
        <v>0</v>
      </c>
      <c r="CG16" s="50">
        <f t="shared" si="20"/>
        <v>0</v>
      </c>
      <c r="CH16" s="51"/>
      <c r="CI16" s="51">
        <v>1.1025358324145536E-2</v>
      </c>
      <c r="CJ16" s="52">
        <v>0</v>
      </c>
      <c r="CK16" s="50">
        <f t="shared" si="21"/>
        <v>0</v>
      </c>
      <c r="CL16" s="51">
        <v>3222</v>
      </c>
      <c r="CM16" s="51">
        <v>1.4021887824897402E-2</v>
      </c>
      <c r="CN16" s="52">
        <v>132.102</v>
      </c>
      <c r="CO16" s="50">
        <f t="shared" si="22"/>
        <v>185.23194254445968</v>
      </c>
      <c r="CP16" s="51">
        <v>194</v>
      </c>
      <c r="CQ16" s="51">
        <v>1.3431441252043916E-2</v>
      </c>
      <c r="CR16" s="52">
        <v>22.310000000000002</v>
      </c>
      <c r="CS16" s="54">
        <f t="shared" si="23"/>
        <v>29.96554543330998</v>
      </c>
      <c r="CT16" s="73">
        <f t="shared" si="24"/>
        <v>84601.989441803584</v>
      </c>
      <c r="CU16" s="56">
        <v>76088.245999999985</v>
      </c>
    </row>
    <row r="17" spans="1:99" x14ac:dyDescent="0.25">
      <c r="A17" s="48" t="s">
        <v>370</v>
      </c>
      <c r="B17" s="51">
        <v>1531</v>
      </c>
      <c r="C17" s="51">
        <v>9.8966986924799542E-3</v>
      </c>
      <c r="D17" s="52">
        <v>4194.9400000000005</v>
      </c>
      <c r="E17" s="50">
        <f t="shared" si="0"/>
        <v>4151.6057213031863</v>
      </c>
      <c r="F17" s="51">
        <v>14803</v>
      </c>
      <c r="G17" s="51">
        <v>1.0825154795501453E-2</v>
      </c>
      <c r="H17" s="52">
        <v>38043.71</v>
      </c>
      <c r="I17" s="50">
        <f t="shared" si="1"/>
        <v>41182.904974516656</v>
      </c>
      <c r="J17" s="51">
        <v>19126</v>
      </c>
      <c r="K17" s="51">
        <v>2.3936170212765957E-2</v>
      </c>
      <c r="L17" s="52">
        <v>1721.34</v>
      </c>
      <c r="M17" s="50">
        <f t="shared" si="2"/>
        <v>4120.2287234042551</v>
      </c>
      <c r="N17" s="51">
        <v>4861</v>
      </c>
      <c r="O17" s="51">
        <v>5.434782608695652E-2</v>
      </c>
      <c r="P17" s="52">
        <v>243.05</v>
      </c>
      <c r="Q17" s="50">
        <f t="shared" si="3"/>
        <v>1320.9239130434783</v>
      </c>
      <c r="R17" s="51">
        <v>2610</v>
      </c>
      <c r="S17" s="51">
        <v>1.5019210618232623E-2</v>
      </c>
      <c r="T17" s="52">
        <v>1122.3</v>
      </c>
      <c r="U17" s="50">
        <f t="shared" si="4"/>
        <v>1685.6060076842471</v>
      </c>
      <c r="V17" s="51">
        <v>36</v>
      </c>
      <c r="W17" s="51">
        <v>5.036447978793903E-2</v>
      </c>
      <c r="X17" s="52">
        <v>27.36</v>
      </c>
      <c r="Y17" s="50">
        <f t="shared" si="5"/>
        <v>137.7972166998012</v>
      </c>
      <c r="Z17" s="51">
        <v>0</v>
      </c>
      <c r="AA17" s="51">
        <v>1.3333333333333332E-2</v>
      </c>
      <c r="AB17" s="52">
        <v>0</v>
      </c>
      <c r="AC17" s="50">
        <f t="shared" si="6"/>
        <v>0</v>
      </c>
      <c r="AD17" s="51">
        <v>127</v>
      </c>
      <c r="AE17" s="51">
        <v>6.379585326953748E-3</v>
      </c>
      <c r="AF17" s="52">
        <v>71.12</v>
      </c>
      <c r="AG17" s="50">
        <f t="shared" si="7"/>
        <v>45.371610845295059</v>
      </c>
      <c r="AH17" s="51">
        <v>703</v>
      </c>
      <c r="AI17" s="51">
        <v>1.0590500641848525E-2</v>
      </c>
      <c r="AJ17" s="52">
        <v>231.99</v>
      </c>
      <c r="AK17" s="50">
        <f t="shared" si="8"/>
        <v>245.68902439024396</v>
      </c>
      <c r="AL17" s="51">
        <v>2297</v>
      </c>
      <c r="AM17" s="51">
        <v>8.4876543209876538E-3</v>
      </c>
      <c r="AN17" s="52">
        <v>252.67</v>
      </c>
      <c r="AO17" s="50">
        <f t="shared" si="9"/>
        <v>214.45756172839504</v>
      </c>
      <c r="AP17" s="51"/>
      <c r="AQ17" s="51">
        <v>3.6363636363636362E-2</v>
      </c>
      <c r="AR17" s="52">
        <v>0</v>
      </c>
      <c r="AS17" s="50">
        <f t="shared" si="10"/>
        <v>0</v>
      </c>
      <c r="AT17" s="51"/>
      <c r="AU17" s="51">
        <v>1.2205754141238012E-2</v>
      </c>
      <c r="AV17" s="52">
        <v>0</v>
      </c>
      <c r="AW17" s="50">
        <f t="shared" si="11"/>
        <v>0</v>
      </c>
      <c r="AX17" s="51"/>
      <c r="AY17" s="51">
        <v>3.4870546766816335E-2</v>
      </c>
      <c r="AZ17" s="52">
        <v>0</v>
      </c>
      <c r="BA17" s="50">
        <f t="shared" si="12"/>
        <v>0</v>
      </c>
      <c r="BB17" s="51">
        <v>787</v>
      </c>
      <c r="BC17" s="51">
        <v>3.9906103286384983E-2</v>
      </c>
      <c r="BD17" s="52">
        <v>133.79000000000002</v>
      </c>
      <c r="BE17" s="50">
        <f t="shared" si="13"/>
        <v>533.90375586854475</v>
      </c>
      <c r="BF17" s="51"/>
      <c r="BG17" s="51">
        <v>1.0568295114656033E-2</v>
      </c>
      <c r="BH17" s="52">
        <v>0</v>
      </c>
      <c r="BI17" s="50">
        <f t="shared" si="14"/>
        <v>0</v>
      </c>
      <c r="BJ17" s="51">
        <v>21</v>
      </c>
      <c r="BK17" s="51">
        <v>1.0064134188455845E-2</v>
      </c>
      <c r="BL17" s="52">
        <v>64.260000000000005</v>
      </c>
      <c r="BM17" s="50">
        <f t="shared" si="15"/>
        <v>64.672126295017264</v>
      </c>
      <c r="BN17" s="51">
        <v>28</v>
      </c>
      <c r="BO17" s="51">
        <v>1.5789473684210527E-2</v>
      </c>
      <c r="BP17" s="52">
        <v>0.84</v>
      </c>
      <c r="BQ17" s="50">
        <f t="shared" si="16"/>
        <v>1.3263157894736841</v>
      </c>
      <c r="BR17" s="51"/>
      <c r="BS17" s="51">
        <v>1.1725516322451699E-2</v>
      </c>
      <c r="BT17" s="52">
        <v>0</v>
      </c>
      <c r="BU17" s="50">
        <f t="shared" si="17"/>
        <v>0</v>
      </c>
      <c r="BV17" s="51">
        <v>11016</v>
      </c>
      <c r="BW17" s="51">
        <v>1.1976047904191619E-2</v>
      </c>
      <c r="BX17" s="52">
        <v>771.12000000000012</v>
      </c>
      <c r="BY17" s="50">
        <f t="shared" si="18"/>
        <v>923.4970059880244</v>
      </c>
      <c r="BZ17" s="51">
        <v>2123</v>
      </c>
      <c r="CA17" s="51">
        <v>1.1268781302170284E-2</v>
      </c>
      <c r="CB17" s="52">
        <v>57.320999999999998</v>
      </c>
      <c r="CC17" s="50">
        <f t="shared" si="19"/>
        <v>64.593781302170285</v>
      </c>
      <c r="CD17" s="51">
        <v>428</v>
      </c>
      <c r="CE17" s="51">
        <v>1.2150668286755772E-2</v>
      </c>
      <c r="CF17" s="52">
        <v>8.56</v>
      </c>
      <c r="CG17" s="50">
        <f t="shared" si="20"/>
        <v>10.40097205346294</v>
      </c>
      <c r="CH17" s="51"/>
      <c r="CI17" s="51">
        <v>1.1025358324145536E-2</v>
      </c>
      <c r="CJ17" s="52">
        <v>0</v>
      </c>
      <c r="CK17" s="50">
        <f t="shared" si="21"/>
        <v>0</v>
      </c>
      <c r="CL17" s="51">
        <v>103</v>
      </c>
      <c r="CM17" s="51">
        <v>1.4021887824897402E-2</v>
      </c>
      <c r="CN17" s="52">
        <v>4.2229999999999999</v>
      </c>
      <c r="CO17" s="50">
        <f t="shared" si="22"/>
        <v>5.9214432284541729</v>
      </c>
      <c r="CP17" s="51">
        <v>352</v>
      </c>
      <c r="CQ17" s="51">
        <v>1.3431441252043916E-2</v>
      </c>
      <c r="CR17" s="52">
        <v>40.480000000000004</v>
      </c>
      <c r="CS17" s="54">
        <f t="shared" si="23"/>
        <v>54.370474188273775</v>
      </c>
      <c r="CT17" s="73">
        <f t="shared" si="24"/>
        <v>54763.270628328981</v>
      </c>
      <c r="CU17" s="56">
        <v>46989.074000000001</v>
      </c>
    </row>
    <row r="18" spans="1:99" x14ac:dyDescent="0.25">
      <c r="A18" s="48" t="s">
        <v>371</v>
      </c>
      <c r="B18" s="51">
        <v>2897</v>
      </c>
      <c r="C18" s="51">
        <v>9.8966986924799542E-3</v>
      </c>
      <c r="D18" s="52">
        <v>7937.7800000000007</v>
      </c>
      <c r="E18" s="50">
        <f t="shared" si="0"/>
        <v>7855.7816947193542</v>
      </c>
      <c r="F18" s="51">
        <v>18331</v>
      </c>
      <c r="G18" s="51">
        <v>1.0825154795501453E-2</v>
      </c>
      <c r="H18" s="52">
        <v>47110.67</v>
      </c>
      <c r="I18" s="50">
        <f t="shared" si="1"/>
        <v>50998.029526978644</v>
      </c>
      <c r="J18" s="51">
        <v>22948</v>
      </c>
      <c r="K18" s="51">
        <v>2.3936170212765957E-2</v>
      </c>
      <c r="L18" s="52">
        <v>2065.3199999999997</v>
      </c>
      <c r="M18" s="50">
        <f t="shared" si="2"/>
        <v>4943.5851063829778</v>
      </c>
      <c r="N18" s="51">
        <v>4078</v>
      </c>
      <c r="O18" s="51">
        <v>5.434782608695652E-2</v>
      </c>
      <c r="P18" s="52">
        <v>203.9</v>
      </c>
      <c r="Q18" s="50">
        <f t="shared" si="3"/>
        <v>1108.1521739130435</v>
      </c>
      <c r="R18" s="51">
        <v>3325</v>
      </c>
      <c r="S18" s="51">
        <v>1.5019210618232623E-2</v>
      </c>
      <c r="T18" s="52">
        <v>1429.75</v>
      </c>
      <c r="U18" s="50">
        <f t="shared" si="4"/>
        <v>2147.3716381418094</v>
      </c>
      <c r="V18" s="51">
        <v>96</v>
      </c>
      <c r="W18" s="51">
        <v>5.036447978793903E-2</v>
      </c>
      <c r="X18" s="52">
        <v>72.960000000000008</v>
      </c>
      <c r="Y18" s="50">
        <f t="shared" si="5"/>
        <v>367.45924453280321</v>
      </c>
      <c r="Z18" s="51">
        <v>0</v>
      </c>
      <c r="AA18" s="51">
        <v>1.3333333333333332E-2</v>
      </c>
      <c r="AB18" s="52">
        <v>0</v>
      </c>
      <c r="AC18" s="50">
        <f t="shared" si="6"/>
        <v>0</v>
      </c>
      <c r="AD18" s="51">
        <v>88</v>
      </c>
      <c r="AE18" s="51">
        <v>6.379585326953748E-3</v>
      </c>
      <c r="AF18" s="52">
        <v>49.28</v>
      </c>
      <c r="AG18" s="50">
        <f t="shared" si="7"/>
        <v>31.438596491228072</v>
      </c>
      <c r="AH18" s="51">
        <v>461</v>
      </c>
      <c r="AI18" s="51">
        <v>1.0590500641848525E-2</v>
      </c>
      <c r="AJ18" s="52">
        <v>152.13</v>
      </c>
      <c r="AK18" s="50">
        <f t="shared" si="8"/>
        <v>161.11328626444163</v>
      </c>
      <c r="AL18" s="51">
        <v>4320</v>
      </c>
      <c r="AM18" s="51">
        <v>8.4876543209876538E-3</v>
      </c>
      <c r="AN18" s="52">
        <v>475.2</v>
      </c>
      <c r="AO18" s="50">
        <f t="shared" si="9"/>
        <v>403.33333333333331</v>
      </c>
      <c r="AP18" s="51"/>
      <c r="AQ18" s="51">
        <v>3.6363636363636362E-2</v>
      </c>
      <c r="AR18" s="52">
        <v>0</v>
      </c>
      <c r="AS18" s="50">
        <f t="shared" si="10"/>
        <v>0</v>
      </c>
      <c r="AT18" s="51"/>
      <c r="AU18" s="51">
        <v>1.2205754141238012E-2</v>
      </c>
      <c r="AV18" s="52">
        <v>0</v>
      </c>
      <c r="AW18" s="50">
        <f t="shared" si="11"/>
        <v>0</v>
      </c>
      <c r="AX18" s="51"/>
      <c r="AY18" s="51">
        <v>3.4870546766816335E-2</v>
      </c>
      <c r="AZ18" s="52">
        <v>0</v>
      </c>
      <c r="BA18" s="50">
        <f t="shared" si="12"/>
        <v>0</v>
      </c>
      <c r="BB18" s="51">
        <v>708</v>
      </c>
      <c r="BC18" s="51">
        <v>3.9906103286384983E-2</v>
      </c>
      <c r="BD18" s="52">
        <v>120.36000000000001</v>
      </c>
      <c r="BE18" s="50">
        <f t="shared" si="13"/>
        <v>480.30985915492971</v>
      </c>
      <c r="BF18" s="51"/>
      <c r="BG18" s="51">
        <v>1.0568295114656033E-2</v>
      </c>
      <c r="BH18" s="52">
        <v>0</v>
      </c>
      <c r="BI18" s="50">
        <f t="shared" si="14"/>
        <v>0</v>
      </c>
      <c r="BJ18" s="51">
        <v>111</v>
      </c>
      <c r="BK18" s="51">
        <v>1.0064134188455845E-2</v>
      </c>
      <c r="BL18" s="52">
        <v>339.66</v>
      </c>
      <c r="BM18" s="50">
        <f t="shared" si="15"/>
        <v>341.83838184509125</v>
      </c>
      <c r="BN18" s="51">
        <v>39</v>
      </c>
      <c r="BO18" s="51">
        <v>1.5789473684210527E-2</v>
      </c>
      <c r="BP18" s="52">
        <v>1.17</v>
      </c>
      <c r="BQ18" s="50">
        <f t="shared" si="16"/>
        <v>1.8473684210526315</v>
      </c>
      <c r="BR18" s="51">
        <v>770</v>
      </c>
      <c r="BS18" s="51">
        <v>1.1725516322451699E-2</v>
      </c>
      <c r="BT18" s="52">
        <v>1355.2</v>
      </c>
      <c r="BU18" s="50">
        <f t="shared" si="17"/>
        <v>1589.0419720186542</v>
      </c>
      <c r="BV18" s="51">
        <v>10116</v>
      </c>
      <c r="BW18" s="51">
        <v>1.1976047904191619E-2</v>
      </c>
      <c r="BX18" s="52">
        <v>708.12000000000012</v>
      </c>
      <c r="BY18" s="50">
        <f t="shared" si="18"/>
        <v>848.04790419161714</v>
      </c>
      <c r="BZ18" s="51">
        <v>817</v>
      </c>
      <c r="CA18" s="51">
        <v>1.1268781302170284E-2</v>
      </c>
      <c r="CB18" s="52">
        <v>22.059000000000001</v>
      </c>
      <c r="CC18" s="50">
        <f t="shared" si="19"/>
        <v>24.85780467445743</v>
      </c>
      <c r="CD18" s="51">
        <v>321</v>
      </c>
      <c r="CE18" s="51">
        <v>1.2150668286755772E-2</v>
      </c>
      <c r="CF18" s="52">
        <v>6.42</v>
      </c>
      <c r="CG18" s="50">
        <f t="shared" si="20"/>
        <v>7.8007290400972051</v>
      </c>
      <c r="CH18" s="51"/>
      <c r="CI18" s="51">
        <v>1.1025358324145536E-2</v>
      </c>
      <c r="CJ18" s="52">
        <v>0</v>
      </c>
      <c r="CK18" s="50">
        <f t="shared" si="21"/>
        <v>0</v>
      </c>
      <c r="CL18" s="51">
        <v>6755</v>
      </c>
      <c r="CM18" s="51">
        <v>1.4021887824897402E-2</v>
      </c>
      <c r="CN18" s="52">
        <v>276.95499999999998</v>
      </c>
      <c r="CO18" s="50">
        <f t="shared" si="22"/>
        <v>388.34319425444596</v>
      </c>
      <c r="CP18" s="51">
        <v>18</v>
      </c>
      <c r="CQ18" s="51">
        <v>1.3431441252043916E-2</v>
      </c>
      <c r="CR18" s="52">
        <v>2.0700000000000003</v>
      </c>
      <c r="CS18" s="54">
        <f t="shared" si="23"/>
        <v>2.7803083391730912</v>
      </c>
      <c r="CT18" s="73">
        <f t="shared" si="24"/>
        <v>71701.132122697163</v>
      </c>
      <c r="CU18" s="56">
        <v>62329.004000000001</v>
      </c>
    </row>
    <row r="19" spans="1:99" x14ac:dyDescent="0.25">
      <c r="A19" s="48" t="s">
        <v>372</v>
      </c>
      <c r="B19" s="51">
        <v>2815</v>
      </c>
      <c r="C19" s="51">
        <v>9.8966986924799542E-3</v>
      </c>
      <c r="D19" s="52">
        <v>7713.1</v>
      </c>
      <c r="E19" s="50">
        <f t="shared" si="0"/>
        <v>7633.4226684967134</v>
      </c>
      <c r="F19" s="51">
        <v>10030</v>
      </c>
      <c r="G19" s="51">
        <v>1.0825154795501453E-2</v>
      </c>
      <c r="H19" s="52">
        <v>25777.1</v>
      </c>
      <c r="I19" s="50">
        <f t="shared" si="1"/>
        <v>27904.109767912047</v>
      </c>
      <c r="J19" s="51">
        <v>16739</v>
      </c>
      <c r="K19" s="51">
        <v>2.3936170212765957E-2</v>
      </c>
      <c r="L19" s="52">
        <v>1506.51</v>
      </c>
      <c r="M19" s="50">
        <f t="shared" si="2"/>
        <v>3606.0079787234044</v>
      </c>
      <c r="N19" s="51">
        <v>5665</v>
      </c>
      <c r="O19" s="51">
        <v>5.434782608695652E-2</v>
      </c>
      <c r="P19" s="52">
        <v>283.25</v>
      </c>
      <c r="Q19" s="50">
        <f t="shared" si="3"/>
        <v>1539.4021739130433</v>
      </c>
      <c r="R19" s="51">
        <v>3038</v>
      </c>
      <c r="S19" s="51">
        <v>1.5019210618232623E-2</v>
      </c>
      <c r="T19" s="52">
        <v>1306.3399999999999</v>
      </c>
      <c r="U19" s="50">
        <f t="shared" si="4"/>
        <v>1962.0195599022004</v>
      </c>
      <c r="V19" s="51">
        <v>74</v>
      </c>
      <c r="W19" s="51">
        <v>5.036447978793903E-2</v>
      </c>
      <c r="X19" s="52">
        <v>56.24</v>
      </c>
      <c r="Y19" s="50">
        <f t="shared" si="5"/>
        <v>283.24983432736911</v>
      </c>
      <c r="Z19" s="51">
        <v>0</v>
      </c>
      <c r="AA19" s="51">
        <v>1.3333333333333332E-2</v>
      </c>
      <c r="AB19" s="52">
        <v>0</v>
      </c>
      <c r="AC19" s="50">
        <f t="shared" si="6"/>
        <v>0</v>
      </c>
      <c r="AD19" s="51">
        <v>6568</v>
      </c>
      <c r="AE19" s="51">
        <v>6.379585326953748E-3</v>
      </c>
      <c r="AF19" s="52">
        <v>3678.0800000000004</v>
      </c>
      <c r="AG19" s="50">
        <f t="shared" si="7"/>
        <v>2346.4625199362044</v>
      </c>
      <c r="AH19" s="51">
        <v>264</v>
      </c>
      <c r="AI19" s="51">
        <v>1.0590500641848525E-2</v>
      </c>
      <c r="AJ19" s="52">
        <v>87.12</v>
      </c>
      <c r="AK19" s="50">
        <f t="shared" si="8"/>
        <v>92.264441591784347</v>
      </c>
      <c r="AL19" s="51">
        <v>2311</v>
      </c>
      <c r="AM19" s="51">
        <v>8.4876543209876538E-3</v>
      </c>
      <c r="AN19" s="52">
        <v>254.21</v>
      </c>
      <c r="AO19" s="50">
        <f t="shared" si="9"/>
        <v>215.76466049382717</v>
      </c>
      <c r="AP19" s="51"/>
      <c r="AQ19" s="51">
        <v>3.6363636363636362E-2</v>
      </c>
      <c r="AR19" s="52">
        <v>0</v>
      </c>
      <c r="AS19" s="50">
        <f t="shared" si="10"/>
        <v>0</v>
      </c>
      <c r="AT19" s="51"/>
      <c r="AU19" s="51">
        <v>1.2205754141238012E-2</v>
      </c>
      <c r="AV19" s="52">
        <v>0</v>
      </c>
      <c r="AW19" s="50">
        <f t="shared" si="11"/>
        <v>0</v>
      </c>
      <c r="AX19" s="51"/>
      <c r="AY19" s="51">
        <v>3.4870546766816335E-2</v>
      </c>
      <c r="AZ19" s="52">
        <v>0</v>
      </c>
      <c r="BA19" s="50">
        <f t="shared" si="12"/>
        <v>0</v>
      </c>
      <c r="BB19" s="51">
        <v>877</v>
      </c>
      <c r="BC19" s="51">
        <v>3.9906103286384983E-2</v>
      </c>
      <c r="BD19" s="52">
        <v>149.09</v>
      </c>
      <c r="BE19" s="50">
        <f t="shared" si="13"/>
        <v>594.96009389671372</v>
      </c>
      <c r="BF19" s="51"/>
      <c r="BG19" s="51">
        <v>1.0568295114656033E-2</v>
      </c>
      <c r="BH19" s="52">
        <v>0</v>
      </c>
      <c r="BI19" s="50">
        <f t="shared" si="14"/>
        <v>0</v>
      </c>
      <c r="BJ19" s="51">
        <v>107</v>
      </c>
      <c r="BK19" s="51">
        <v>1.0064134188455845E-2</v>
      </c>
      <c r="BL19" s="52">
        <v>327.42</v>
      </c>
      <c r="BM19" s="50">
        <f t="shared" si="15"/>
        <v>329.51988159842131</v>
      </c>
      <c r="BN19" s="51">
        <v>17642</v>
      </c>
      <c r="BO19" s="51">
        <v>1.5789473684210527E-2</v>
      </c>
      <c r="BP19" s="52">
        <v>529.26</v>
      </c>
      <c r="BQ19" s="50">
        <f t="shared" si="16"/>
        <v>835.67368421052629</v>
      </c>
      <c r="BR19" s="51"/>
      <c r="BS19" s="51">
        <v>1.1725516322451699E-2</v>
      </c>
      <c r="BT19" s="52">
        <v>0</v>
      </c>
      <c r="BU19" s="50">
        <f t="shared" si="17"/>
        <v>0</v>
      </c>
      <c r="BV19" s="51">
        <v>16</v>
      </c>
      <c r="BW19" s="51">
        <v>1.1976047904191619E-2</v>
      </c>
      <c r="BX19" s="52">
        <v>1.1200000000000001</v>
      </c>
      <c r="BY19" s="50">
        <f t="shared" si="18"/>
        <v>1.3413173652694614</v>
      </c>
      <c r="BZ19" s="51">
        <v>2253</v>
      </c>
      <c r="CA19" s="51">
        <v>1.1268781302170284E-2</v>
      </c>
      <c r="CB19" s="52">
        <v>60.830999999999996</v>
      </c>
      <c r="CC19" s="50">
        <f t="shared" si="19"/>
        <v>68.549123539232042</v>
      </c>
      <c r="CD19" s="51"/>
      <c r="CE19" s="51">
        <v>1.2150668286755772E-2</v>
      </c>
      <c r="CF19" s="52">
        <v>0</v>
      </c>
      <c r="CG19" s="50">
        <f t="shared" si="20"/>
        <v>0</v>
      </c>
      <c r="CH19" s="51"/>
      <c r="CI19" s="51">
        <v>1.1025358324145536E-2</v>
      </c>
      <c r="CJ19" s="52">
        <v>0</v>
      </c>
      <c r="CK19" s="50">
        <f t="shared" si="21"/>
        <v>0</v>
      </c>
      <c r="CL19" s="51">
        <v>3896</v>
      </c>
      <c r="CM19" s="51">
        <v>1.4021887824897402E-2</v>
      </c>
      <c r="CN19" s="52">
        <v>159.73600000000002</v>
      </c>
      <c r="CO19" s="50">
        <f t="shared" si="22"/>
        <v>223.98002735978116</v>
      </c>
      <c r="CP19" s="51">
        <v>43</v>
      </c>
      <c r="CQ19" s="51">
        <v>1.3431441252043916E-2</v>
      </c>
      <c r="CR19" s="52">
        <v>4.9450000000000003</v>
      </c>
      <c r="CS19" s="54">
        <f t="shared" si="23"/>
        <v>6.6418476991357167</v>
      </c>
      <c r="CT19" s="73">
        <f t="shared" si="24"/>
        <v>47643.369580965678</v>
      </c>
      <c r="CU19" s="56">
        <v>41894.351999999999</v>
      </c>
    </row>
    <row r="20" spans="1:99" x14ac:dyDescent="0.25">
      <c r="A20" s="48" t="s">
        <v>373</v>
      </c>
      <c r="B20" s="51">
        <v>919</v>
      </c>
      <c r="C20" s="51">
        <v>9.8966986924799542E-3</v>
      </c>
      <c r="D20" s="52">
        <v>2518.0600000000004</v>
      </c>
      <c r="E20" s="50">
        <f t="shared" si="0"/>
        <v>2492.0481109586076</v>
      </c>
      <c r="F20" s="51">
        <v>8858</v>
      </c>
      <c r="G20" s="51">
        <v>1.0825154795501453E-2</v>
      </c>
      <c r="H20" s="52">
        <v>22765.059999999998</v>
      </c>
      <c r="I20" s="50">
        <f t="shared" si="1"/>
        <v>24643.529842887827</v>
      </c>
      <c r="J20" s="51">
        <v>16222</v>
      </c>
      <c r="K20" s="51">
        <v>2.3936170212765957E-2</v>
      </c>
      <c r="L20" s="52">
        <v>1459.98</v>
      </c>
      <c r="M20" s="50">
        <f t="shared" si="2"/>
        <v>3494.632978723404</v>
      </c>
      <c r="N20" s="51">
        <v>4329</v>
      </c>
      <c r="O20" s="51">
        <v>5.434782608695652E-2</v>
      </c>
      <c r="P20" s="52">
        <v>216.45000000000002</v>
      </c>
      <c r="Q20" s="50">
        <f t="shared" si="3"/>
        <v>1176.358695652174</v>
      </c>
      <c r="R20" s="51">
        <v>1320</v>
      </c>
      <c r="S20" s="51">
        <v>1.5019210618232623E-2</v>
      </c>
      <c r="T20" s="52">
        <v>567.6</v>
      </c>
      <c r="U20" s="50">
        <f t="shared" si="4"/>
        <v>852.49039469088382</v>
      </c>
      <c r="V20" s="51">
        <v>128</v>
      </c>
      <c r="W20" s="51">
        <v>5.036447978793903E-2</v>
      </c>
      <c r="X20" s="52">
        <v>97.28</v>
      </c>
      <c r="Y20" s="50">
        <f t="shared" si="5"/>
        <v>489.94565937707091</v>
      </c>
      <c r="Z20" s="51">
        <v>0</v>
      </c>
      <c r="AA20" s="51">
        <v>1.3333333333333332E-2</v>
      </c>
      <c r="AB20" s="52">
        <v>0</v>
      </c>
      <c r="AC20" s="50">
        <f t="shared" si="6"/>
        <v>0</v>
      </c>
      <c r="AD20" s="51">
        <v>494</v>
      </c>
      <c r="AE20" s="51">
        <v>6.379585326953748E-3</v>
      </c>
      <c r="AF20" s="52">
        <v>276.64000000000004</v>
      </c>
      <c r="AG20" s="50">
        <f t="shared" si="7"/>
        <v>176.4848484848485</v>
      </c>
      <c r="AH20" s="51">
        <v>291</v>
      </c>
      <c r="AI20" s="51">
        <v>1.0590500641848525E-2</v>
      </c>
      <c r="AJ20" s="52">
        <v>96.03</v>
      </c>
      <c r="AK20" s="50">
        <f t="shared" si="8"/>
        <v>101.70057766367138</v>
      </c>
      <c r="AL20" s="51">
        <v>662</v>
      </c>
      <c r="AM20" s="51">
        <v>8.4876543209876538E-3</v>
      </c>
      <c r="AN20" s="52">
        <v>72.820000000000007</v>
      </c>
      <c r="AO20" s="50">
        <f t="shared" si="9"/>
        <v>61.807098765432102</v>
      </c>
      <c r="AP20" s="51"/>
      <c r="AQ20" s="51">
        <v>3.6363636363636362E-2</v>
      </c>
      <c r="AR20" s="52">
        <v>0</v>
      </c>
      <c r="AS20" s="50">
        <f t="shared" si="10"/>
        <v>0</v>
      </c>
      <c r="AT20" s="51"/>
      <c r="AU20" s="51">
        <v>1.2205754141238012E-2</v>
      </c>
      <c r="AV20" s="52">
        <v>0</v>
      </c>
      <c r="AW20" s="50">
        <f t="shared" si="11"/>
        <v>0</v>
      </c>
      <c r="AX20" s="51"/>
      <c r="AY20" s="51">
        <v>3.4870546766816335E-2</v>
      </c>
      <c r="AZ20" s="52">
        <v>0</v>
      </c>
      <c r="BA20" s="50">
        <f t="shared" si="12"/>
        <v>0</v>
      </c>
      <c r="BB20" s="51">
        <v>0</v>
      </c>
      <c r="BC20" s="51">
        <v>3.9906103286384983E-2</v>
      </c>
      <c r="BD20" s="52">
        <v>0</v>
      </c>
      <c r="BE20" s="50">
        <f t="shared" si="13"/>
        <v>0</v>
      </c>
      <c r="BF20" s="51"/>
      <c r="BG20" s="51">
        <v>1.0568295114656033E-2</v>
      </c>
      <c r="BH20" s="52">
        <v>0</v>
      </c>
      <c r="BI20" s="50">
        <f t="shared" si="14"/>
        <v>0</v>
      </c>
      <c r="BJ20" s="51">
        <v>29</v>
      </c>
      <c r="BK20" s="51">
        <v>1.0064134188455845E-2</v>
      </c>
      <c r="BL20" s="52">
        <v>88.74</v>
      </c>
      <c r="BM20" s="50">
        <f t="shared" si="15"/>
        <v>89.309126788357162</v>
      </c>
      <c r="BN20" s="51">
        <v>39</v>
      </c>
      <c r="BO20" s="51">
        <v>1.5789473684210527E-2</v>
      </c>
      <c r="BP20" s="52">
        <v>1.17</v>
      </c>
      <c r="BQ20" s="50">
        <f t="shared" si="16"/>
        <v>1.8473684210526315</v>
      </c>
      <c r="BR20" s="51"/>
      <c r="BS20" s="51">
        <v>1.1725516322451699E-2</v>
      </c>
      <c r="BT20" s="52">
        <v>0</v>
      </c>
      <c r="BU20" s="50">
        <f t="shared" si="17"/>
        <v>0</v>
      </c>
      <c r="BV20" s="51">
        <v>3113</v>
      </c>
      <c r="BW20" s="51">
        <v>1.1976047904191619E-2</v>
      </c>
      <c r="BX20" s="52">
        <v>217.91000000000003</v>
      </c>
      <c r="BY20" s="50">
        <f t="shared" si="18"/>
        <v>260.9700598802396</v>
      </c>
      <c r="BZ20" s="51">
        <v>552</v>
      </c>
      <c r="CA20" s="51">
        <v>1.1268781302170284E-2</v>
      </c>
      <c r="CB20" s="52">
        <v>14.904</v>
      </c>
      <c r="CC20" s="50">
        <f t="shared" si="19"/>
        <v>16.794991652754589</v>
      </c>
      <c r="CD20" s="51">
        <v>206</v>
      </c>
      <c r="CE20" s="51">
        <v>1.2150668286755772E-2</v>
      </c>
      <c r="CF20" s="52">
        <v>4.12</v>
      </c>
      <c r="CG20" s="50">
        <f t="shared" si="20"/>
        <v>5.0060753341433788</v>
      </c>
      <c r="CH20" s="51"/>
      <c r="CI20" s="51">
        <v>1.1025358324145536E-2</v>
      </c>
      <c r="CJ20" s="52">
        <v>0</v>
      </c>
      <c r="CK20" s="50">
        <f t="shared" si="21"/>
        <v>0</v>
      </c>
      <c r="CL20" s="51">
        <v>450.62</v>
      </c>
      <c r="CM20" s="51">
        <v>1.4021887824897402E-2</v>
      </c>
      <c r="CN20" s="52">
        <v>18.47542</v>
      </c>
      <c r="CO20" s="50">
        <f t="shared" si="22"/>
        <v>25.906026675786599</v>
      </c>
      <c r="CP20" s="51"/>
      <c r="CQ20" s="51">
        <v>1.3431441252043916E-2</v>
      </c>
      <c r="CR20" s="52">
        <v>0</v>
      </c>
      <c r="CS20" s="54">
        <f t="shared" si="23"/>
        <v>0</v>
      </c>
      <c r="CT20" s="73">
        <f t="shared" si="24"/>
        <v>33888.831855956254</v>
      </c>
      <c r="CU20" s="56">
        <v>28415.239419999998</v>
      </c>
    </row>
    <row r="21" spans="1:99" x14ac:dyDescent="0.25">
      <c r="A21" s="48" t="s">
        <v>374</v>
      </c>
      <c r="B21" s="51">
        <v>1053</v>
      </c>
      <c r="C21" s="51">
        <v>9.8966986924799542E-3</v>
      </c>
      <c r="D21" s="52">
        <v>2885.2200000000003</v>
      </c>
      <c r="E21" s="50">
        <f t="shared" si="0"/>
        <v>2855.4153001517016</v>
      </c>
      <c r="F21" s="51">
        <v>6907</v>
      </c>
      <c r="G21" s="51">
        <v>1.0825154795501453E-2</v>
      </c>
      <c r="H21" s="52">
        <v>17750.989999999998</v>
      </c>
      <c r="I21" s="50">
        <f t="shared" si="1"/>
        <v>19215.721452339832</v>
      </c>
      <c r="J21" s="51">
        <v>10352</v>
      </c>
      <c r="K21" s="51">
        <v>2.3936170212765957E-2</v>
      </c>
      <c r="L21" s="52">
        <v>931.68</v>
      </c>
      <c r="M21" s="50">
        <f t="shared" si="2"/>
        <v>2230.0851063829787</v>
      </c>
      <c r="N21" s="51">
        <v>2599</v>
      </c>
      <c r="O21" s="51">
        <v>5.434782608695652E-2</v>
      </c>
      <c r="P21" s="52">
        <v>129.95000000000002</v>
      </c>
      <c r="Q21" s="50">
        <f t="shared" si="3"/>
        <v>706.25000000000011</v>
      </c>
      <c r="R21" s="51">
        <v>1154</v>
      </c>
      <c r="S21" s="51">
        <v>1.5019210618232623E-2</v>
      </c>
      <c r="T21" s="52">
        <v>496.21999999999997</v>
      </c>
      <c r="U21" s="50">
        <f t="shared" si="4"/>
        <v>745.28326929793923</v>
      </c>
      <c r="V21" s="51">
        <v>0</v>
      </c>
      <c r="W21" s="51">
        <v>5.036447978793903E-2</v>
      </c>
      <c r="X21" s="52">
        <v>0</v>
      </c>
      <c r="Y21" s="50">
        <f t="shared" si="5"/>
        <v>0</v>
      </c>
      <c r="Z21" s="51">
        <v>0</v>
      </c>
      <c r="AA21" s="51">
        <v>1.3333333333333332E-2</v>
      </c>
      <c r="AB21" s="52">
        <v>0</v>
      </c>
      <c r="AC21" s="50">
        <f t="shared" si="6"/>
        <v>0</v>
      </c>
      <c r="AD21" s="51">
        <v>61</v>
      </c>
      <c r="AE21" s="51">
        <v>6.379585326953748E-3</v>
      </c>
      <c r="AF21" s="52">
        <v>34.160000000000004</v>
      </c>
      <c r="AG21" s="50">
        <f t="shared" si="7"/>
        <v>21.792663476874004</v>
      </c>
      <c r="AH21" s="51">
        <v>491</v>
      </c>
      <c r="AI21" s="51">
        <v>1.0590500641848525E-2</v>
      </c>
      <c r="AJ21" s="52">
        <v>162.03</v>
      </c>
      <c r="AK21" s="50">
        <f t="shared" si="8"/>
        <v>171.59788189987165</v>
      </c>
      <c r="AL21" s="51">
        <v>1935</v>
      </c>
      <c r="AM21" s="51">
        <v>8.4876543209876538E-3</v>
      </c>
      <c r="AN21" s="52">
        <v>212.85</v>
      </c>
      <c r="AO21" s="50">
        <f t="shared" si="9"/>
        <v>180.6597222222222</v>
      </c>
      <c r="AP21" s="51"/>
      <c r="AQ21" s="51">
        <v>3.6363636363636362E-2</v>
      </c>
      <c r="AR21" s="52">
        <v>0</v>
      </c>
      <c r="AS21" s="50">
        <f t="shared" si="10"/>
        <v>0</v>
      </c>
      <c r="AT21" s="51"/>
      <c r="AU21" s="51">
        <v>1.2205754141238012E-2</v>
      </c>
      <c r="AV21" s="52">
        <v>0</v>
      </c>
      <c r="AW21" s="50">
        <f t="shared" si="11"/>
        <v>0</v>
      </c>
      <c r="AX21" s="51"/>
      <c r="AY21" s="51">
        <v>3.4870546766816335E-2</v>
      </c>
      <c r="AZ21" s="52">
        <v>0</v>
      </c>
      <c r="BA21" s="50">
        <f t="shared" si="12"/>
        <v>0</v>
      </c>
      <c r="BB21" s="51">
        <v>0</v>
      </c>
      <c r="BC21" s="51">
        <v>3.9906103286384983E-2</v>
      </c>
      <c r="BD21" s="52">
        <v>0</v>
      </c>
      <c r="BE21" s="50">
        <f t="shared" si="13"/>
        <v>0</v>
      </c>
      <c r="BF21" s="51"/>
      <c r="BG21" s="51">
        <v>1.0568295114656033E-2</v>
      </c>
      <c r="BH21" s="52">
        <v>0</v>
      </c>
      <c r="BI21" s="50">
        <f t="shared" si="14"/>
        <v>0</v>
      </c>
      <c r="BJ21" s="51">
        <v>54</v>
      </c>
      <c r="BK21" s="51">
        <v>1.0064134188455845E-2</v>
      </c>
      <c r="BL21" s="52">
        <v>165.24</v>
      </c>
      <c r="BM21" s="50">
        <f t="shared" si="15"/>
        <v>166.29975333004438</v>
      </c>
      <c r="BN21" s="51">
        <v>8292</v>
      </c>
      <c r="BO21" s="51">
        <v>1.5789473684210527E-2</v>
      </c>
      <c r="BP21" s="52">
        <v>248.76</v>
      </c>
      <c r="BQ21" s="50">
        <f t="shared" si="16"/>
        <v>392.77894736842109</v>
      </c>
      <c r="BR21" s="51"/>
      <c r="BS21" s="51">
        <v>1.1725516322451699E-2</v>
      </c>
      <c r="BT21" s="52">
        <v>0</v>
      </c>
      <c r="BU21" s="50">
        <f t="shared" si="17"/>
        <v>0</v>
      </c>
      <c r="BV21" s="51">
        <v>3497</v>
      </c>
      <c r="BW21" s="51">
        <v>1.1976047904191619E-2</v>
      </c>
      <c r="BX21" s="52">
        <v>244.79000000000002</v>
      </c>
      <c r="BY21" s="50">
        <f t="shared" si="18"/>
        <v>293.16167664670667</v>
      </c>
      <c r="BZ21" s="51">
        <v>740</v>
      </c>
      <c r="CA21" s="51">
        <v>1.1268781302170284E-2</v>
      </c>
      <c r="CB21" s="52">
        <v>19.98</v>
      </c>
      <c r="CC21" s="50">
        <f t="shared" si="19"/>
        <v>22.515025041736227</v>
      </c>
      <c r="CD21" s="51"/>
      <c r="CE21" s="51">
        <v>1.2150668286755772E-2</v>
      </c>
      <c r="CF21" s="52">
        <v>0</v>
      </c>
      <c r="CG21" s="50">
        <f t="shared" si="20"/>
        <v>0</v>
      </c>
      <c r="CH21" s="51"/>
      <c r="CI21" s="51">
        <v>1.1025358324145536E-2</v>
      </c>
      <c r="CJ21" s="52">
        <v>0</v>
      </c>
      <c r="CK21" s="50">
        <f t="shared" si="21"/>
        <v>0</v>
      </c>
      <c r="CL21" s="51"/>
      <c r="CM21" s="51">
        <v>1.4021887824897402E-2</v>
      </c>
      <c r="CN21" s="52">
        <v>0</v>
      </c>
      <c r="CO21" s="50">
        <f t="shared" si="22"/>
        <v>0</v>
      </c>
      <c r="CP21" s="51">
        <v>116</v>
      </c>
      <c r="CQ21" s="51">
        <v>1.3431441252043916E-2</v>
      </c>
      <c r="CR21" s="52">
        <v>13.34</v>
      </c>
      <c r="CS21" s="54">
        <f t="shared" si="23"/>
        <v>17.917542630226581</v>
      </c>
      <c r="CT21" s="73">
        <f t="shared" si="24"/>
        <v>27019.478340788555</v>
      </c>
      <c r="CU21" s="56">
        <v>23295.21</v>
      </c>
    </row>
    <row r="22" spans="1:99" x14ac:dyDescent="0.25">
      <c r="A22" s="48" t="s">
        <v>375</v>
      </c>
      <c r="B22" s="51">
        <v>2413</v>
      </c>
      <c r="C22" s="51">
        <v>9.8966986924799542E-3</v>
      </c>
      <c r="D22" s="52">
        <v>6611.6200000000008</v>
      </c>
      <c r="E22" s="50">
        <f t="shared" si="0"/>
        <v>6543.3211009174329</v>
      </c>
      <c r="F22" s="51">
        <v>14633</v>
      </c>
      <c r="G22" s="51">
        <v>1.0825154795501453E-2</v>
      </c>
      <c r="H22" s="52">
        <v>37606.81</v>
      </c>
      <c r="I22" s="50">
        <f t="shared" si="1"/>
        <v>40709.953961501196</v>
      </c>
      <c r="J22" s="51">
        <v>8100</v>
      </c>
      <c r="K22" s="51">
        <v>2.3936170212765957E-2</v>
      </c>
      <c r="L22" s="52">
        <v>729</v>
      </c>
      <c r="M22" s="50">
        <f t="shared" si="2"/>
        <v>1744.9468085106382</v>
      </c>
      <c r="N22" s="51">
        <v>671</v>
      </c>
      <c r="O22" s="51">
        <v>5.434782608695652E-2</v>
      </c>
      <c r="P22" s="52">
        <v>33.550000000000004</v>
      </c>
      <c r="Q22" s="50">
        <f t="shared" si="3"/>
        <v>182.33695652173915</v>
      </c>
      <c r="R22" s="51">
        <v>2736</v>
      </c>
      <c r="S22" s="51">
        <v>1.5019210618232623E-2</v>
      </c>
      <c r="T22" s="52">
        <v>1176.48</v>
      </c>
      <c r="U22" s="50">
        <f t="shared" si="4"/>
        <v>1766.9800908138318</v>
      </c>
      <c r="V22" s="51">
        <v>50</v>
      </c>
      <c r="W22" s="51">
        <v>5.036447978793903E-2</v>
      </c>
      <c r="X22" s="52">
        <v>38</v>
      </c>
      <c r="Y22" s="50">
        <f t="shared" si="5"/>
        <v>191.38502319416833</v>
      </c>
      <c r="Z22" s="51">
        <v>0</v>
      </c>
      <c r="AA22" s="51">
        <v>1.3333333333333332E-2</v>
      </c>
      <c r="AB22" s="52">
        <v>0</v>
      </c>
      <c r="AC22" s="50">
        <f t="shared" si="6"/>
        <v>0</v>
      </c>
      <c r="AD22" s="51">
        <v>7</v>
      </c>
      <c r="AE22" s="51">
        <v>6.379585326953748E-3</v>
      </c>
      <c r="AF22" s="52">
        <v>3.9200000000000004</v>
      </c>
      <c r="AG22" s="50">
        <f t="shared" si="7"/>
        <v>2.5007974481658692</v>
      </c>
      <c r="AH22" s="51">
        <v>313</v>
      </c>
      <c r="AI22" s="51">
        <v>1.0590500641848525E-2</v>
      </c>
      <c r="AJ22" s="52">
        <v>103.29</v>
      </c>
      <c r="AK22" s="50">
        <f t="shared" si="8"/>
        <v>109.38928112965343</v>
      </c>
      <c r="AL22" s="51">
        <v>805</v>
      </c>
      <c r="AM22" s="51">
        <v>8.4876543209876538E-3</v>
      </c>
      <c r="AN22" s="52">
        <v>88.55</v>
      </c>
      <c r="AO22" s="50">
        <f t="shared" si="9"/>
        <v>75.15817901234567</v>
      </c>
      <c r="AP22" s="51"/>
      <c r="AQ22" s="51">
        <v>3.6363636363636362E-2</v>
      </c>
      <c r="AR22" s="52">
        <v>0</v>
      </c>
      <c r="AS22" s="50">
        <f t="shared" si="10"/>
        <v>0</v>
      </c>
      <c r="AT22" s="51"/>
      <c r="AU22" s="51">
        <v>1.2205754141238012E-2</v>
      </c>
      <c r="AV22" s="52">
        <v>0</v>
      </c>
      <c r="AW22" s="50">
        <f t="shared" si="11"/>
        <v>0</v>
      </c>
      <c r="AX22" s="51"/>
      <c r="AY22" s="51">
        <v>3.4870546766816335E-2</v>
      </c>
      <c r="AZ22" s="52">
        <v>0</v>
      </c>
      <c r="BA22" s="50">
        <f t="shared" si="12"/>
        <v>0</v>
      </c>
      <c r="BB22" s="51">
        <v>303</v>
      </c>
      <c r="BC22" s="51">
        <v>3.9906103286384983E-2</v>
      </c>
      <c r="BD22" s="52">
        <v>51.510000000000005</v>
      </c>
      <c r="BE22" s="50">
        <f t="shared" si="13"/>
        <v>205.55633802816908</v>
      </c>
      <c r="BF22" s="51"/>
      <c r="BG22" s="51">
        <v>1.0568295114656033E-2</v>
      </c>
      <c r="BH22" s="52">
        <v>0</v>
      </c>
      <c r="BI22" s="50">
        <f t="shared" si="14"/>
        <v>0</v>
      </c>
      <c r="BJ22" s="51">
        <v>226</v>
      </c>
      <c r="BK22" s="51">
        <v>1.0064134188455845E-2</v>
      </c>
      <c r="BL22" s="52">
        <v>691.56000000000006</v>
      </c>
      <c r="BM22" s="50">
        <f t="shared" si="15"/>
        <v>695.99526393685244</v>
      </c>
      <c r="BN22" s="51">
        <v>9451</v>
      </c>
      <c r="BO22" s="51">
        <v>1.5789473684210527E-2</v>
      </c>
      <c r="BP22" s="52">
        <v>283.52999999999997</v>
      </c>
      <c r="BQ22" s="50">
        <f t="shared" si="16"/>
        <v>447.67894736842101</v>
      </c>
      <c r="BR22" s="51">
        <v>524</v>
      </c>
      <c r="BS22" s="51">
        <v>1.1725516322451699E-2</v>
      </c>
      <c r="BT22" s="52">
        <v>922.24</v>
      </c>
      <c r="BU22" s="50">
        <f t="shared" si="17"/>
        <v>1081.3740173217855</v>
      </c>
      <c r="BV22" s="51">
        <v>357</v>
      </c>
      <c r="BW22" s="51">
        <v>1.1976047904191619E-2</v>
      </c>
      <c r="BX22" s="52">
        <v>24.990000000000002</v>
      </c>
      <c r="BY22" s="50">
        <f t="shared" si="18"/>
        <v>29.928143712574855</v>
      </c>
      <c r="BZ22" s="51">
        <v>62.4</v>
      </c>
      <c r="CA22" s="51">
        <v>1.1268781302170284E-2</v>
      </c>
      <c r="CB22" s="52">
        <v>1.6847999999999999</v>
      </c>
      <c r="CC22" s="50">
        <f t="shared" si="19"/>
        <v>1.8985642737896491</v>
      </c>
      <c r="CD22" s="51"/>
      <c r="CE22" s="51">
        <v>1.2150668286755772E-2</v>
      </c>
      <c r="CF22" s="52">
        <v>0</v>
      </c>
      <c r="CG22" s="50">
        <f t="shared" si="20"/>
        <v>0</v>
      </c>
      <c r="CH22" s="51"/>
      <c r="CI22" s="51">
        <v>1.1025358324145536E-2</v>
      </c>
      <c r="CJ22" s="52">
        <v>0</v>
      </c>
      <c r="CK22" s="50">
        <f t="shared" si="21"/>
        <v>0</v>
      </c>
      <c r="CL22" s="51">
        <v>5</v>
      </c>
      <c r="CM22" s="51">
        <v>1.4021887824897402E-2</v>
      </c>
      <c r="CN22" s="52">
        <v>0.20500000000000002</v>
      </c>
      <c r="CO22" s="50">
        <f t="shared" si="22"/>
        <v>0.28744870041039677</v>
      </c>
      <c r="CP22" s="51">
        <v>3</v>
      </c>
      <c r="CQ22" s="51">
        <v>1.3431441252043916E-2</v>
      </c>
      <c r="CR22" s="52">
        <v>0.34500000000000003</v>
      </c>
      <c r="CS22" s="54">
        <f t="shared" si="23"/>
        <v>0.4633847231955151</v>
      </c>
      <c r="CT22" s="73">
        <f t="shared" si="24"/>
        <v>53789.154307114368</v>
      </c>
      <c r="CU22" s="56">
        <v>48367.284800000001</v>
      </c>
    </row>
    <row r="23" spans="1:99" x14ac:dyDescent="0.25">
      <c r="A23" s="48" t="s">
        <v>376</v>
      </c>
      <c r="B23" s="51">
        <v>63306</v>
      </c>
      <c r="C23" s="51">
        <v>9.8966986924799542E-3</v>
      </c>
      <c r="D23" s="52">
        <v>173458.44</v>
      </c>
      <c r="E23" s="50">
        <f t="shared" si="0"/>
        <v>171666.59163476128</v>
      </c>
      <c r="F23" s="51">
        <v>68809</v>
      </c>
      <c r="G23" s="51">
        <v>1.0825154795501453E-2</v>
      </c>
      <c r="H23" s="52">
        <v>176839.12999999998</v>
      </c>
      <c r="I23" s="50">
        <f t="shared" si="1"/>
        <v>191431.09561518044</v>
      </c>
      <c r="J23" s="51">
        <v>85058</v>
      </c>
      <c r="K23" s="51">
        <v>2.3936170212765957E-2</v>
      </c>
      <c r="L23" s="52">
        <v>7655.2199999999993</v>
      </c>
      <c r="M23" s="50">
        <f t="shared" si="2"/>
        <v>18323.664893617017</v>
      </c>
      <c r="N23" s="51">
        <v>25551</v>
      </c>
      <c r="O23" s="51">
        <v>5.434782608695652E-2</v>
      </c>
      <c r="P23" s="52">
        <v>1277.5500000000002</v>
      </c>
      <c r="Q23" s="50">
        <f t="shared" si="3"/>
        <v>6943.2065217391309</v>
      </c>
      <c r="R23" s="51">
        <v>30089</v>
      </c>
      <c r="S23" s="51">
        <v>1.5019210618232623E-2</v>
      </c>
      <c r="T23" s="52">
        <v>12938.27</v>
      </c>
      <c r="U23" s="50">
        <f t="shared" si="4"/>
        <v>19432.26021655606</v>
      </c>
      <c r="V23" s="51">
        <v>748</v>
      </c>
      <c r="W23" s="51">
        <v>5.036447978793903E-2</v>
      </c>
      <c r="X23" s="52">
        <v>568.48</v>
      </c>
      <c r="Y23" s="50">
        <f t="shared" si="5"/>
        <v>2863.1199469847579</v>
      </c>
      <c r="Z23" s="51">
        <v>0</v>
      </c>
      <c r="AA23" s="51">
        <v>1.3333333333333332E-2</v>
      </c>
      <c r="AB23" s="52">
        <v>0</v>
      </c>
      <c r="AC23" s="50">
        <f t="shared" si="6"/>
        <v>0</v>
      </c>
      <c r="AD23" s="51">
        <v>728</v>
      </c>
      <c r="AE23" s="51">
        <v>6.379585326953748E-3</v>
      </c>
      <c r="AF23" s="52">
        <v>407.68000000000006</v>
      </c>
      <c r="AG23" s="50">
        <f t="shared" si="7"/>
        <v>260.08293460925046</v>
      </c>
      <c r="AH23" s="51">
        <v>5864</v>
      </c>
      <c r="AI23" s="51">
        <v>1.0590500641848525E-2</v>
      </c>
      <c r="AJ23" s="52">
        <v>1935.1200000000001</v>
      </c>
      <c r="AK23" s="50">
        <f t="shared" si="8"/>
        <v>2049.3889602053919</v>
      </c>
      <c r="AL23" s="51">
        <v>19722</v>
      </c>
      <c r="AM23" s="51">
        <v>8.4876543209876538E-3</v>
      </c>
      <c r="AN23" s="52">
        <v>2169.42</v>
      </c>
      <c r="AO23" s="50">
        <f t="shared" si="9"/>
        <v>1841.3287037037037</v>
      </c>
      <c r="AP23" s="51"/>
      <c r="AQ23" s="51">
        <v>3.6363636363636362E-2</v>
      </c>
      <c r="AR23" s="52">
        <v>0</v>
      </c>
      <c r="AS23" s="50">
        <f t="shared" si="10"/>
        <v>0</v>
      </c>
      <c r="AT23" s="51"/>
      <c r="AU23" s="51">
        <v>1.2205754141238012E-2</v>
      </c>
      <c r="AV23" s="52">
        <v>0</v>
      </c>
      <c r="AW23" s="50">
        <f t="shared" si="11"/>
        <v>0</v>
      </c>
      <c r="AX23" s="51"/>
      <c r="AY23" s="51">
        <v>3.4870546766816335E-2</v>
      </c>
      <c r="AZ23" s="52">
        <v>0</v>
      </c>
      <c r="BA23" s="50">
        <f t="shared" si="12"/>
        <v>0</v>
      </c>
      <c r="BB23" s="51">
        <v>4704</v>
      </c>
      <c r="BC23" s="51">
        <v>3.9906103286384983E-2</v>
      </c>
      <c r="BD23" s="52">
        <v>799.68000000000006</v>
      </c>
      <c r="BE23" s="50">
        <f t="shared" si="13"/>
        <v>3191.2112676056345</v>
      </c>
      <c r="BF23" s="51"/>
      <c r="BG23" s="51">
        <v>1.0568295114656033E-2</v>
      </c>
      <c r="BH23" s="52">
        <v>0</v>
      </c>
      <c r="BI23" s="50">
        <f t="shared" si="14"/>
        <v>0</v>
      </c>
      <c r="BJ23" s="51">
        <v>436</v>
      </c>
      <c r="BK23" s="51">
        <v>1.0064134188455845E-2</v>
      </c>
      <c r="BL23" s="52">
        <v>1334.16</v>
      </c>
      <c r="BM23" s="50">
        <f t="shared" si="15"/>
        <v>1342.7165268870251</v>
      </c>
      <c r="BN23" s="51">
        <v>27553</v>
      </c>
      <c r="BO23" s="51">
        <v>1.5789473684210527E-2</v>
      </c>
      <c r="BP23" s="52">
        <v>826.58999999999992</v>
      </c>
      <c r="BQ23" s="50">
        <f t="shared" si="16"/>
        <v>1305.1421052631579</v>
      </c>
      <c r="BR23" s="51">
        <v>17214</v>
      </c>
      <c r="BS23" s="51">
        <v>1.1725516322451699E-2</v>
      </c>
      <c r="BT23" s="52">
        <v>30296.639999999999</v>
      </c>
      <c r="BU23" s="50">
        <f t="shared" si="17"/>
        <v>35524.374683544309</v>
      </c>
      <c r="BV23" s="51">
        <v>23647</v>
      </c>
      <c r="BW23" s="51">
        <v>1.1976047904191619E-2</v>
      </c>
      <c r="BX23" s="52">
        <v>1655.2900000000002</v>
      </c>
      <c r="BY23" s="50">
        <f t="shared" si="18"/>
        <v>1982.3832335329346</v>
      </c>
      <c r="BZ23" s="51">
        <v>4932</v>
      </c>
      <c r="CA23" s="51">
        <v>1.1268781302170284E-2</v>
      </c>
      <c r="CB23" s="52">
        <v>133.16399999999999</v>
      </c>
      <c r="CC23" s="50">
        <f t="shared" si="19"/>
        <v>150.05959933222036</v>
      </c>
      <c r="CD23" s="51">
        <v>361</v>
      </c>
      <c r="CE23" s="51">
        <v>1.2150668286755772E-2</v>
      </c>
      <c r="CF23" s="52">
        <v>7.22</v>
      </c>
      <c r="CG23" s="50">
        <f t="shared" si="20"/>
        <v>8.772782503037666</v>
      </c>
      <c r="CH23" s="51"/>
      <c r="CI23" s="51">
        <v>1.1025358324145536E-2</v>
      </c>
      <c r="CJ23" s="52">
        <v>0</v>
      </c>
      <c r="CK23" s="50">
        <f t="shared" si="21"/>
        <v>0</v>
      </c>
      <c r="CL23" s="51">
        <v>7449</v>
      </c>
      <c r="CM23" s="51">
        <v>1.4021887824897402E-2</v>
      </c>
      <c r="CN23" s="52">
        <v>305.40899999999999</v>
      </c>
      <c r="CO23" s="50">
        <f t="shared" si="22"/>
        <v>428.24107387140901</v>
      </c>
      <c r="CP23" s="51">
        <v>2663</v>
      </c>
      <c r="CQ23" s="51">
        <v>1.3431441252043916E-2</v>
      </c>
      <c r="CR23" s="52">
        <v>306.245</v>
      </c>
      <c r="CS23" s="54">
        <f t="shared" si="23"/>
        <v>411.33117262321895</v>
      </c>
      <c r="CT23" s="73">
        <f t="shared" si="24"/>
        <v>459154.97187251993</v>
      </c>
      <c r="CU23" s="56">
        <v>412913.70799999998</v>
      </c>
    </row>
    <row r="24" spans="1:99" x14ac:dyDescent="0.25">
      <c r="A24" s="48" t="s">
        <v>377</v>
      </c>
      <c r="B24" s="51">
        <v>6108</v>
      </c>
      <c r="C24" s="51">
        <v>9.8966986924799542E-3</v>
      </c>
      <c r="D24" s="52">
        <v>16735.920000000002</v>
      </c>
      <c r="E24" s="50">
        <f t="shared" si="0"/>
        <v>16563.035758144913</v>
      </c>
      <c r="F24" s="51">
        <v>12079</v>
      </c>
      <c r="G24" s="51">
        <v>1.0825154795501453E-2</v>
      </c>
      <c r="H24" s="52">
        <v>31043.03</v>
      </c>
      <c r="I24" s="50">
        <f t="shared" si="1"/>
        <v>33604.560507139548</v>
      </c>
      <c r="J24" s="51">
        <v>21682</v>
      </c>
      <c r="K24" s="51">
        <v>2.3936170212765957E-2</v>
      </c>
      <c r="L24" s="52">
        <v>1951.3799999999999</v>
      </c>
      <c r="M24" s="50">
        <f t="shared" si="2"/>
        <v>4670.8563829787226</v>
      </c>
      <c r="N24" s="51">
        <v>3523</v>
      </c>
      <c r="O24" s="51">
        <v>5.434782608695652E-2</v>
      </c>
      <c r="P24" s="52">
        <v>176.15</v>
      </c>
      <c r="Q24" s="50">
        <f t="shared" si="3"/>
        <v>957.33695652173901</v>
      </c>
      <c r="R24" s="51">
        <v>1542</v>
      </c>
      <c r="S24" s="51">
        <v>1.5019210618232623E-2</v>
      </c>
      <c r="T24" s="52">
        <v>663.06</v>
      </c>
      <c r="U24" s="50">
        <f t="shared" si="4"/>
        <v>995.86377925253214</v>
      </c>
      <c r="V24" s="51">
        <v>121</v>
      </c>
      <c r="W24" s="51">
        <v>5.036447978793903E-2</v>
      </c>
      <c r="X24" s="52">
        <v>91.960000000000008</v>
      </c>
      <c r="Y24" s="50">
        <f t="shared" si="5"/>
        <v>463.15175612988736</v>
      </c>
      <c r="Z24" s="51">
        <v>0</v>
      </c>
      <c r="AA24" s="51">
        <v>1.3333333333333332E-2</v>
      </c>
      <c r="AB24" s="52">
        <v>0</v>
      </c>
      <c r="AC24" s="50">
        <f t="shared" si="6"/>
        <v>0</v>
      </c>
      <c r="AD24" s="51">
        <v>10252</v>
      </c>
      <c r="AE24" s="51">
        <v>6.379585326953748E-3</v>
      </c>
      <c r="AF24" s="52">
        <v>5741.1200000000008</v>
      </c>
      <c r="AG24" s="50">
        <f t="shared" si="7"/>
        <v>3662.5964912280706</v>
      </c>
      <c r="AH24" s="51">
        <v>599</v>
      </c>
      <c r="AI24" s="51">
        <v>1.0590500641848525E-2</v>
      </c>
      <c r="AJ24" s="52">
        <v>197.67000000000002</v>
      </c>
      <c r="AK24" s="50">
        <f t="shared" si="8"/>
        <v>209.34242618741982</v>
      </c>
      <c r="AL24" s="51">
        <v>2813</v>
      </c>
      <c r="AM24" s="51">
        <v>8.4876543209876538E-3</v>
      </c>
      <c r="AN24" s="52">
        <v>309.43</v>
      </c>
      <c r="AO24" s="50">
        <f t="shared" si="9"/>
        <v>262.63348765432102</v>
      </c>
      <c r="AP24" s="51"/>
      <c r="AQ24" s="51">
        <v>3.6363636363636362E-2</v>
      </c>
      <c r="AR24" s="52">
        <v>0</v>
      </c>
      <c r="AS24" s="50">
        <f t="shared" si="10"/>
        <v>0</v>
      </c>
      <c r="AT24" s="51"/>
      <c r="AU24" s="51">
        <v>1.2205754141238012E-2</v>
      </c>
      <c r="AV24" s="52">
        <v>0</v>
      </c>
      <c r="AW24" s="50">
        <f t="shared" si="11"/>
        <v>0</v>
      </c>
      <c r="AX24" s="51"/>
      <c r="AY24" s="51">
        <v>3.4870546766816335E-2</v>
      </c>
      <c r="AZ24" s="52">
        <v>0</v>
      </c>
      <c r="BA24" s="50">
        <f t="shared" si="12"/>
        <v>0</v>
      </c>
      <c r="BB24" s="51">
        <v>124</v>
      </c>
      <c r="BC24" s="51">
        <v>3.9906103286384983E-2</v>
      </c>
      <c r="BD24" s="52">
        <v>21.080000000000002</v>
      </c>
      <c r="BE24" s="50">
        <f t="shared" si="13"/>
        <v>84.122065727699564</v>
      </c>
      <c r="BF24" s="51"/>
      <c r="BG24" s="51">
        <v>1.0568295114656033E-2</v>
      </c>
      <c r="BH24" s="52">
        <v>0</v>
      </c>
      <c r="BI24" s="50">
        <f t="shared" si="14"/>
        <v>0</v>
      </c>
      <c r="BJ24" s="51">
        <v>613</v>
      </c>
      <c r="BK24" s="51">
        <v>1.0064134188455845E-2</v>
      </c>
      <c r="BL24" s="52">
        <v>1875.78</v>
      </c>
      <c r="BM24" s="50">
        <f t="shared" si="15"/>
        <v>1887.8101628021707</v>
      </c>
      <c r="BN24" s="51">
        <v>1050</v>
      </c>
      <c r="BO24" s="51">
        <v>1.5789473684210527E-2</v>
      </c>
      <c r="BP24" s="52">
        <v>31.5</v>
      </c>
      <c r="BQ24" s="50">
        <f t="shared" si="16"/>
        <v>49.736842105263158</v>
      </c>
      <c r="BR24" s="51"/>
      <c r="BS24" s="51">
        <v>1.1725516322451699E-2</v>
      </c>
      <c r="BT24" s="52">
        <v>0</v>
      </c>
      <c r="BU24" s="50">
        <f t="shared" si="17"/>
        <v>0</v>
      </c>
      <c r="BV24" s="51">
        <v>578</v>
      </c>
      <c r="BW24" s="51">
        <v>1.1976047904191619E-2</v>
      </c>
      <c r="BX24" s="52">
        <v>40.46</v>
      </c>
      <c r="BY24" s="50">
        <f t="shared" si="18"/>
        <v>48.455089820359291</v>
      </c>
      <c r="BZ24" s="51">
        <v>636</v>
      </c>
      <c r="CA24" s="51">
        <v>1.1268781302170284E-2</v>
      </c>
      <c r="CB24" s="52">
        <v>17.172000000000001</v>
      </c>
      <c r="CC24" s="50">
        <f t="shared" si="19"/>
        <v>19.350751252086813</v>
      </c>
      <c r="CD24" s="51"/>
      <c r="CE24" s="51">
        <v>1.2150668286755772E-2</v>
      </c>
      <c r="CF24" s="52">
        <v>0</v>
      </c>
      <c r="CG24" s="50">
        <f t="shared" si="20"/>
        <v>0</v>
      </c>
      <c r="CH24" s="51"/>
      <c r="CI24" s="51">
        <v>1.1025358324145536E-2</v>
      </c>
      <c r="CJ24" s="52">
        <v>0</v>
      </c>
      <c r="CK24" s="50">
        <f t="shared" si="21"/>
        <v>0</v>
      </c>
      <c r="CL24" s="51">
        <v>4523</v>
      </c>
      <c r="CM24" s="51">
        <v>1.4021887824897402E-2</v>
      </c>
      <c r="CN24" s="52">
        <v>185.44300000000001</v>
      </c>
      <c r="CO24" s="50">
        <f t="shared" si="22"/>
        <v>260.0260943912449</v>
      </c>
      <c r="CP24" s="51">
        <v>119</v>
      </c>
      <c r="CQ24" s="51">
        <v>1.3431441252043916E-2</v>
      </c>
      <c r="CR24" s="52">
        <v>13.685</v>
      </c>
      <c r="CS24" s="54">
        <f t="shared" si="23"/>
        <v>18.380927353422098</v>
      </c>
      <c r="CT24" s="73">
        <f t="shared" si="24"/>
        <v>63757.259478689404</v>
      </c>
      <c r="CU24" s="56">
        <v>59094.84</v>
      </c>
    </row>
    <row r="25" spans="1:99" x14ac:dyDescent="0.25">
      <c r="A25" s="48" t="s">
        <v>378</v>
      </c>
      <c r="B25" s="51">
        <v>1251</v>
      </c>
      <c r="C25" s="51">
        <v>9.8966986924799542E-3</v>
      </c>
      <c r="D25" s="52">
        <v>3427.7400000000002</v>
      </c>
      <c r="E25" s="50">
        <f t="shared" si="0"/>
        <v>3392.330997616124</v>
      </c>
      <c r="F25" s="51">
        <v>14463</v>
      </c>
      <c r="G25" s="51">
        <v>1.0825154795501453E-2</v>
      </c>
      <c r="H25" s="52">
        <v>37169.909999999996</v>
      </c>
      <c r="I25" s="50">
        <f t="shared" si="1"/>
        <v>40237.002948485737</v>
      </c>
      <c r="J25" s="51">
        <v>21510</v>
      </c>
      <c r="K25" s="51">
        <v>2.3936170212765957E-2</v>
      </c>
      <c r="L25" s="52">
        <v>1935.8999999999999</v>
      </c>
      <c r="M25" s="50">
        <f t="shared" si="2"/>
        <v>4633.8031914893609</v>
      </c>
      <c r="N25" s="51">
        <v>6546</v>
      </c>
      <c r="O25" s="51">
        <v>5.434782608695652E-2</v>
      </c>
      <c r="P25" s="52">
        <v>327.3</v>
      </c>
      <c r="Q25" s="50">
        <f t="shared" si="3"/>
        <v>1778.804347826087</v>
      </c>
      <c r="R25" s="51">
        <v>3708</v>
      </c>
      <c r="S25" s="51">
        <v>1.5019210618232623E-2</v>
      </c>
      <c r="T25" s="52">
        <v>1594.44</v>
      </c>
      <c r="U25" s="50">
        <f t="shared" si="4"/>
        <v>2394.7230178134823</v>
      </c>
      <c r="V25" s="51">
        <v>151</v>
      </c>
      <c r="W25" s="51">
        <v>5.036447978793903E-2</v>
      </c>
      <c r="X25" s="52">
        <v>114.76</v>
      </c>
      <c r="Y25" s="50">
        <f t="shared" si="5"/>
        <v>577.9827700463884</v>
      </c>
      <c r="Z25" s="51">
        <v>0</v>
      </c>
      <c r="AA25" s="51">
        <v>1.3333333333333332E-2</v>
      </c>
      <c r="AB25" s="52">
        <v>0</v>
      </c>
      <c r="AC25" s="50">
        <f t="shared" si="6"/>
        <v>0</v>
      </c>
      <c r="AD25" s="51">
        <v>133</v>
      </c>
      <c r="AE25" s="51">
        <v>6.379585326953748E-3</v>
      </c>
      <c r="AF25" s="52">
        <v>74.48</v>
      </c>
      <c r="AG25" s="50">
        <f t="shared" si="7"/>
        <v>47.515151515151516</v>
      </c>
      <c r="AH25" s="51">
        <v>937</v>
      </c>
      <c r="AI25" s="51">
        <v>1.0590500641848525E-2</v>
      </c>
      <c r="AJ25" s="52">
        <v>309.21000000000004</v>
      </c>
      <c r="AK25" s="50">
        <f t="shared" si="8"/>
        <v>327.46887034659824</v>
      </c>
      <c r="AL25" s="51">
        <v>3238</v>
      </c>
      <c r="AM25" s="51">
        <v>8.4876543209876538E-3</v>
      </c>
      <c r="AN25" s="52">
        <v>356.18</v>
      </c>
      <c r="AO25" s="50">
        <f t="shared" si="9"/>
        <v>302.31327160493822</v>
      </c>
      <c r="AP25" s="51"/>
      <c r="AQ25" s="51">
        <v>3.6363636363636362E-2</v>
      </c>
      <c r="AR25" s="52">
        <v>0</v>
      </c>
      <c r="AS25" s="50">
        <f t="shared" si="10"/>
        <v>0</v>
      </c>
      <c r="AT25" s="51"/>
      <c r="AU25" s="51">
        <v>1.2205754141238012E-2</v>
      </c>
      <c r="AV25" s="52">
        <v>0</v>
      </c>
      <c r="AW25" s="50">
        <f t="shared" si="11"/>
        <v>0</v>
      </c>
      <c r="AX25" s="51"/>
      <c r="AY25" s="51">
        <v>3.4870546766816335E-2</v>
      </c>
      <c r="AZ25" s="52">
        <v>0</v>
      </c>
      <c r="BA25" s="50">
        <f t="shared" si="12"/>
        <v>0</v>
      </c>
      <c r="BB25" s="51">
        <v>180</v>
      </c>
      <c r="BC25" s="51">
        <v>3.9906103286384983E-2</v>
      </c>
      <c r="BD25" s="52">
        <v>30.6</v>
      </c>
      <c r="BE25" s="50">
        <f t="shared" si="13"/>
        <v>122.11267605633806</v>
      </c>
      <c r="BF25" s="51"/>
      <c r="BG25" s="51">
        <v>1.0568295114656033E-2</v>
      </c>
      <c r="BH25" s="52">
        <v>0</v>
      </c>
      <c r="BI25" s="50">
        <f t="shared" si="14"/>
        <v>0</v>
      </c>
      <c r="BJ25" s="51">
        <v>2</v>
      </c>
      <c r="BK25" s="51">
        <v>1.0064134188455845E-2</v>
      </c>
      <c r="BL25" s="52">
        <v>6.12</v>
      </c>
      <c r="BM25" s="50">
        <f t="shared" si="15"/>
        <v>6.159250123334977</v>
      </c>
      <c r="BN25" s="51">
        <v>13836</v>
      </c>
      <c r="BO25" s="51">
        <v>1.5789473684210527E-2</v>
      </c>
      <c r="BP25" s="52">
        <v>415.08</v>
      </c>
      <c r="BQ25" s="50">
        <f t="shared" si="16"/>
        <v>655.38947368421054</v>
      </c>
      <c r="BR25" s="51"/>
      <c r="BS25" s="51">
        <v>1.1725516322451699E-2</v>
      </c>
      <c r="BT25" s="52">
        <v>0</v>
      </c>
      <c r="BU25" s="50">
        <f t="shared" si="17"/>
        <v>0</v>
      </c>
      <c r="BV25" s="51">
        <v>2319</v>
      </c>
      <c r="BW25" s="51">
        <v>1.1976047904191619E-2</v>
      </c>
      <c r="BX25" s="52">
        <v>162.33000000000001</v>
      </c>
      <c r="BY25" s="50">
        <f t="shared" si="18"/>
        <v>194.40718562874258</v>
      </c>
      <c r="BZ25" s="51">
        <v>700</v>
      </c>
      <c r="CA25" s="51">
        <v>1.1268781302170284E-2</v>
      </c>
      <c r="CB25" s="52">
        <v>18.899999999999999</v>
      </c>
      <c r="CC25" s="50">
        <f t="shared" si="19"/>
        <v>21.297996661101834</v>
      </c>
      <c r="CD25" s="51"/>
      <c r="CE25" s="51">
        <v>1.2150668286755772E-2</v>
      </c>
      <c r="CF25" s="52">
        <v>0</v>
      </c>
      <c r="CG25" s="50">
        <f t="shared" si="20"/>
        <v>0</v>
      </c>
      <c r="CH25" s="51"/>
      <c r="CI25" s="51">
        <v>1.1025358324145536E-2</v>
      </c>
      <c r="CJ25" s="52">
        <v>0</v>
      </c>
      <c r="CK25" s="50">
        <f t="shared" si="21"/>
        <v>0</v>
      </c>
      <c r="CL25" s="51">
        <v>2099</v>
      </c>
      <c r="CM25" s="51">
        <v>1.4021887824897402E-2</v>
      </c>
      <c r="CN25" s="52">
        <v>86.058999999999997</v>
      </c>
      <c r="CO25" s="50">
        <f t="shared" si="22"/>
        <v>120.67096443228455</v>
      </c>
      <c r="CP25" s="51">
        <v>92</v>
      </c>
      <c r="CQ25" s="51">
        <v>1.3431441252043916E-2</v>
      </c>
      <c r="CR25" s="52">
        <v>10.58</v>
      </c>
      <c r="CS25" s="54">
        <f t="shared" si="23"/>
        <v>14.210464844662463</v>
      </c>
      <c r="CT25" s="73">
        <f t="shared" si="24"/>
        <v>54826.192578174545</v>
      </c>
      <c r="CU25" s="56">
        <v>46039.588999999993</v>
      </c>
    </row>
    <row r="26" spans="1:99" x14ac:dyDescent="0.25">
      <c r="A26" s="48" t="s">
        <v>379</v>
      </c>
      <c r="B26" s="51">
        <v>778</v>
      </c>
      <c r="C26" s="51">
        <v>9.8966986924799542E-3</v>
      </c>
      <c r="D26" s="52">
        <v>2131.7200000000003</v>
      </c>
      <c r="E26" s="50">
        <f t="shared" si="0"/>
        <v>2109.6990536733374</v>
      </c>
      <c r="F26" s="51">
        <v>8279</v>
      </c>
      <c r="G26" s="51">
        <v>1.0825154795501453E-2</v>
      </c>
      <c r="H26" s="52">
        <v>21277.03</v>
      </c>
      <c r="I26" s="50">
        <f t="shared" si="1"/>
        <v>23032.714333852826</v>
      </c>
      <c r="J26" s="51">
        <v>14400</v>
      </c>
      <c r="K26" s="51">
        <v>2.3936170212765957E-2</v>
      </c>
      <c r="L26" s="52">
        <v>1296</v>
      </c>
      <c r="M26" s="50">
        <f t="shared" si="2"/>
        <v>3102.127659574468</v>
      </c>
      <c r="N26" s="51">
        <v>6651</v>
      </c>
      <c r="O26" s="51">
        <v>5.434782608695652E-2</v>
      </c>
      <c r="P26" s="52">
        <v>332.55</v>
      </c>
      <c r="Q26" s="50">
        <f t="shared" si="3"/>
        <v>1807.336956521739</v>
      </c>
      <c r="R26" s="51">
        <v>2450</v>
      </c>
      <c r="S26" s="51">
        <v>1.5019210618232623E-2</v>
      </c>
      <c r="T26" s="52">
        <v>1053.5</v>
      </c>
      <c r="U26" s="50">
        <f t="shared" si="4"/>
        <v>1582.2738386308067</v>
      </c>
      <c r="V26" s="51">
        <v>0</v>
      </c>
      <c r="W26" s="51">
        <v>5.036447978793903E-2</v>
      </c>
      <c r="X26" s="52">
        <v>0</v>
      </c>
      <c r="Y26" s="50">
        <f t="shared" si="5"/>
        <v>0</v>
      </c>
      <c r="Z26" s="51">
        <v>0</v>
      </c>
      <c r="AA26" s="51">
        <v>1.3333333333333332E-2</v>
      </c>
      <c r="AB26" s="52">
        <v>0</v>
      </c>
      <c r="AC26" s="50">
        <f t="shared" si="6"/>
        <v>0</v>
      </c>
      <c r="AD26" s="51">
        <v>178</v>
      </c>
      <c r="AE26" s="51">
        <v>6.379585326953748E-3</v>
      </c>
      <c r="AF26" s="52">
        <v>99.68</v>
      </c>
      <c r="AG26" s="50">
        <f t="shared" si="7"/>
        <v>63.591706539074963</v>
      </c>
      <c r="AH26" s="51">
        <v>481</v>
      </c>
      <c r="AI26" s="51">
        <v>1.0590500641848525E-2</v>
      </c>
      <c r="AJ26" s="52">
        <v>158.73000000000002</v>
      </c>
      <c r="AK26" s="50">
        <f t="shared" si="8"/>
        <v>168.10301668806164</v>
      </c>
      <c r="AL26" s="51">
        <v>1600</v>
      </c>
      <c r="AM26" s="51">
        <v>8.4876543209876538E-3</v>
      </c>
      <c r="AN26" s="52">
        <v>176</v>
      </c>
      <c r="AO26" s="50">
        <f t="shared" si="9"/>
        <v>149.38271604938271</v>
      </c>
      <c r="AP26" s="51"/>
      <c r="AQ26" s="51">
        <v>3.6363636363636362E-2</v>
      </c>
      <c r="AR26" s="52">
        <v>0</v>
      </c>
      <c r="AS26" s="50">
        <f t="shared" si="10"/>
        <v>0</v>
      </c>
      <c r="AT26" s="51"/>
      <c r="AU26" s="51">
        <v>1.2205754141238012E-2</v>
      </c>
      <c r="AV26" s="52">
        <v>0</v>
      </c>
      <c r="AW26" s="50">
        <f t="shared" si="11"/>
        <v>0</v>
      </c>
      <c r="AX26" s="51"/>
      <c r="AY26" s="51">
        <v>3.4870546766816335E-2</v>
      </c>
      <c r="AZ26" s="52">
        <v>0</v>
      </c>
      <c r="BA26" s="50">
        <f t="shared" si="12"/>
        <v>0</v>
      </c>
      <c r="BB26" s="51">
        <v>659</v>
      </c>
      <c r="BC26" s="51">
        <v>3.9906103286384983E-2</v>
      </c>
      <c r="BD26" s="52">
        <v>112.03</v>
      </c>
      <c r="BE26" s="50">
        <f t="shared" si="13"/>
        <v>447.068075117371</v>
      </c>
      <c r="BF26" s="51"/>
      <c r="BG26" s="51">
        <v>1.0568295114656033E-2</v>
      </c>
      <c r="BH26" s="52">
        <v>0</v>
      </c>
      <c r="BI26" s="50">
        <f t="shared" si="14"/>
        <v>0</v>
      </c>
      <c r="BJ26" s="51">
        <v>22</v>
      </c>
      <c r="BK26" s="51">
        <v>1.0064134188455845E-2</v>
      </c>
      <c r="BL26" s="52">
        <v>67.320000000000007</v>
      </c>
      <c r="BM26" s="50">
        <f t="shared" si="15"/>
        <v>67.75175135668475</v>
      </c>
      <c r="BN26" s="51">
        <v>13340</v>
      </c>
      <c r="BO26" s="51">
        <v>1.5789473684210527E-2</v>
      </c>
      <c r="BP26" s="52">
        <v>400.2</v>
      </c>
      <c r="BQ26" s="50">
        <f t="shared" si="16"/>
        <v>631.8947368421052</v>
      </c>
      <c r="BR26" s="51"/>
      <c r="BS26" s="51">
        <v>1.1725516322451699E-2</v>
      </c>
      <c r="BT26" s="52">
        <v>0</v>
      </c>
      <c r="BU26" s="50">
        <f t="shared" si="17"/>
        <v>0</v>
      </c>
      <c r="BV26" s="51">
        <v>7901</v>
      </c>
      <c r="BW26" s="51">
        <v>1.1976047904191619E-2</v>
      </c>
      <c r="BX26" s="52">
        <v>553.07000000000005</v>
      </c>
      <c r="BY26" s="50">
        <f t="shared" si="18"/>
        <v>662.35928143712601</v>
      </c>
      <c r="BZ26" s="51">
        <v>1401</v>
      </c>
      <c r="CA26" s="51">
        <v>1.1268781302170284E-2</v>
      </c>
      <c r="CB26" s="52">
        <v>37.826999999999998</v>
      </c>
      <c r="CC26" s="50">
        <f t="shared" si="19"/>
        <v>42.626419031719529</v>
      </c>
      <c r="CD26" s="51">
        <v>248</v>
      </c>
      <c r="CE26" s="51">
        <v>1.2150668286755772E-2</v>
      </c>
      <c r="CF26" s="52">
        <v>4.96</v>
      </c>
      <c r="CG26" s="50">
        <f t="shared" si="20"/>
        <v>6.026731470230863</v>
      </c>
      <c r="CH26" s="51"/>
      <c r="CI26" s="51">
        <v>1.1025358324145536E-2</v>
      </c>
      <c r="CJ26" s="52">
        <v>0</v>
      </c>
      <c r="CK26" s="50">
        <f t="shared" si="21"/>
        <v>0</v>
      </c>
      <c r="CL26" s="51">
        <v>2090</v>
      </c>
      <c r="CM26" s="51">
        <v>1.4021887824897402E-2</v>
      </c>
      <c r="CN26" s="52">
        <v>85.69</v>
      </c>
      <c r="CO26" s="50">
        <f t="shared" si="22"/>
        <v>120.15355677154585</v>
      </c>
      <c r="CP26" s="51">
        <v>163</v>
      </c>
      <c r="CQ26" s="51">
        <v>1.3431441252043916E-2</v>
      </c>
      <c r="CR26" s="52">
        <v>18.745000000000001</v>
      </c>
      <c r="CS26" s="54">
        <f t="shared" si="23"/>
        <v>25.177236626956322</v>
      </c>
      <c r="CT26" s="73">
        <f t="shared" si="24"/>
        <v>34018.28707018344</v>
      </c>
      <c r="CU26" s="56">
        <v>27805.052</v>
      </c>
    </row>
    <row r="27" spans="1:99" x14ac:dyDescent="0.25">
      <c r="A27" s="48" t="s">
        <v>380</v>
      </c>
      <c r="B27" s="51">
        <v>1599</v>
      </c>
      <c r="C27" s="51">
        <v>9.8966986924799542E-3</v>
      </c>
      <c r="D27" s="52">
        <v>4381.26</v>
      </c>
      <c r="E27" s="50">
        <f t="shared" si="0"/>
        <v>4336.0010113414728</v>
      </c>
      <c r="F27" s="51">
        <v>11647</v>
      </c>
      <c r="G27" s="51">
        <v>1.0825154795501453E-2</v>
      </c>
      <c r="H27" s="52">
        <v>29932.789999999997</v>
      </c>
      <c r="I27" s="50">
        <f t="shared" si="1"/>
        <v>32402.708521123794</v>
      </c>
      <c r="J27" s="51">
        <v>8481</v>
      </c>
      <c r="K27" s="51">
        <v>2.3936170212765957E-2</v>
      </c>
      <c r="L27" s="52">
        <v>763.29</v>
      </c>
      <c r="M27" s="50">
        <f t="shared" si="2"/>
        <v>1827.0239361702129</v>
      </c>
      <c r="N27" s="51">
        <v>337</v>
      </c>
      <c r="O27" s="51">
        <v>5.434782608695652E-2</v>
      </c>
      <c r="P27" s="52">
        <v>16.850000000000001</v>
      </c>
      <c r="Q27" s="50">
        <f t="shared" si="3"/>
        <v>91.576086956521735</v>
      </c>
      <c r="R27" s="51">
        <v>4195</v>
      </c>
      <c r="S27" s="51">
        <v>1.5019210618232623E-2</v>
      </c>
      <c r="T27" s="52">
        <v>1803.85</v>
      </c>
      <c r="U27" s="50">
        <f t="shared" si="4"/>
        <v>2709.2403073698915</v>
      </c>
      <c r="V27" s="51">
        <v>0</v>
      </c>
      <c r="W27" s="51">
        <v>5.036447978793903E-2</v>
      </c>
      <c r="X27" s="52">
        <v>0</v>
      </c>
      <c r="Y27" s="50">
        <f t="shared" si="5"/>
        <v>0</v>
      </c>
      <c r="Z27" s="51">
        <v>0</v>
      </c>
      <c r="AA27" s="51">
        <v>1.3333333333333332E-2</v>
      </c>
      <c r="AB27" s="52">
        <v>0</v>
      </c>
      <c r="AC27" s="50">
        <f t="shared" si="6"/>
        <v>0</v>
      </c>
      <c r="AD27" s="51">
        <v>164</v>
      </c>
      <c r="AE27" s="51">
        <v>6.379585326953748E-3</v>
      </c>
      <c r="AF27" s="52">
        <v>91.84</v>
      </c>
      <c r="AG27" s="50">
        <f t="shared" si="7"/>
        <v>58.590111642743224</v>
      </c>
      <c r="AH27" s="51">
        <v>638</v>
      </c>
      <c r="AI27" s="51">
        <v>1.0590500641848525E-2</v>
      </c>
      <c r="AJ27" s="52">
        <v>210.54000000000002</v>
      </c>
      <c r="AK27" s="50">
        <f t="shared" si="8"/>
        <v>222.97240051347887</v>
      </c>
      <c r="AL27" s="51">
        <v>2127</v>
      </c>
      <c r="AM27" s="51">
        <v>8.4876543209876538E-3</v>
      </c>
      <c r="AN27" s="52">
        <v>233.97</v>
      </c>
      <c r="AO27" s="50">
        <f t="shared" si="9"/>
        <v>198.58564814814815</v>
      </c>
      <c r="AP27" s="51"/>
      <c r="AQ27" s="51">
        <v>3.6363636363636362E-2</v>
      </c>
      <c r="AR27" s="52">
        <v>0</v>
      </c>
      <c r="AS27" s="50">
        <f t="shared" si="10"/>
        <v>0</v>
      </c>
      <c r="AT27" s="51"/>
      <c r="AU27" s="51">
        <v>1.2205754141238012E-2</v>
      </c>
      <c r="AV27" s="52">
        <v>0</v>
      </c>
      <c r="AW27" s="50">
        <f t="shared" si="11"/>
        <v>0</v>
      </c>
      <c r="AX27" s="51"/>
      <c r="AY27" s="51">
        <v>3.4870546766816335E-2</v>
      </c>
      <c r="AZ27" s="52">
        <v>0</v>
      </c>
      <c r="BA27" s="50">
        <f t="shared" si="12"/>
        <v>0</v>
      </c>
      <c r="BB27" s="51">
        <v>790</v>
      </c>
      <c r="BC27" s="51">
        <v>3.9906103286384983E-2</v>
      </c>
      <c r="BD27" s="52">
        <v>134.30000000000001</v>
      </c>
      <c r="BE27" s="50">
        <f t="shared" si="13"/>
        <v>535.93896713615038</v>
      </c>
      <c r="BF27" s="51"/>
      <c r="BG27" s="51">
        <v>1.0568295114656033E-2</v>
      </c>
      <c r="BH27" s="52">
        <v>0</v>
      </c>
      <c r="BI27" s="50">
        <f t="shared" si="14"/>
        <v>0</v>
      </c>
      <c r="BJ27" s="51">
        <v>21</v>
      </c>
      <c r="BK27" s="51">
        <v>1.0064134188455845E-2</v>
      </c>
      <c r="BL27" s="52">
        <v>64.260000000000005</v>
      </c>
      <c r="BM27" s="50">
        <f t="shared" si="15"/>
        <v>64.672126295017264</v>
      </c>
      <c r="BN27" s="51">
        <v>3594</v>
      </c>
      <c r="BO27" s="51">
        <v>1.5789473684210527E-2</v>
      </c>
      <c r="BP27" s="52">
        <v>107.82</v>
      </c>
      <c r="BQ27" s="50">
        <f t="shared" si="16"/>
        <v>170.2421052631579</v>
      </c>
      <c r="BR27" s="51"/>
      <c r="BS27" s="51">
        <v>1.1725516322451699E-2</v>
      </c>
      <c r="BT27" s="52">
        <v>0</v>
      </c>
      <c r="BU27" s="50">
        <f t="shared" si="17"/>
        <v>0</v>
      </c>
      <c r="BV27" s="51">
        <v>16</v>
      </c>
      <c r="BW27" s="51">
        <v>1.1976047904191619E-2</v>
      </c>
      <c r="BX27" s="52">
        <v>1.1200000000000001</v>
      </c>
      <c r="BY27" s="50">
        <f t="shared" si="18"/>
        <v>1.3413173652694614</v>
      </c>
      <c r="BZ27" s="51">
        <v>928</v>
      </c>
      <c r="CA27" s="51">
        <v>1.1268781302170284E-2</v>
      </c>
      <c r="CB27" s="52">
        <v>25.056000000000001</v>
      </c>
      <c r="CC27" s="50">
        <f t="shared" si="19"/>
        <v>28.235058430717864</v>
      </c>
      <c r="CD27" s="51"/>
      <c r="CE27" s="51">
        <v>1.2150668286755772E-2</v>
      </c>
      <c r="CF27" s="52">
        <v>0</v>
      </c>
      <c r="CG27" s="50">
        <f t="shared" si="20"/>
        <v>0</v>
      </c>
      <c r="CH27" s="51"/>
      <c r="CI27" s="51">
        <v>1.1025358324145536E-2</v>
      </c>
      <c r="CJ27" s="52">
        <v>0</v>
      </c>
      <c r="CK27" s="50">
        <f t="shared" si="21"/>
        <v>0</v>
      </c>
      <c r="CL27" s="51">
        <v>5</v>
      </c>
      <c r="CM27" s="51">
        <v>1.4021887824897402E-2</v>
      </c>
      <c r="CN27" s="52">
        <v>0.20500000000000002</v>
      </c>
      <c r="CO27" s="50">
        <f t="shared" si="22"/>
        <v>0.28744870041039677</v>
      </c>
      <c r="CP27" s="51">
        <v>250</v>
      </c>
      <c r="CQ27" s="51">
        <v>1.3431441252043916E-2</v>
      </c>
      <c r="CR27" s="52">
        <v>28.75</v>
      </c>
      <c r="CS27" s="54">
        <f t="shared" si="23"/>
        <v>38.615393599626259</v>
      </c>
      <c r="CT27" s="73">
        <f t="shared" si="24"/>
        <v>42686.030440056616</v>
      </c>
      <c r="CU27" s="56">
        <v>37795.900999999998</v>
      </c>
    </row>
    <row r="28" spans="1:99" x14ac:dyDescent="0.25">
      <c r="A28" s="48" t="s">
        <v>381</v>
      </c>
      <c r="B28" s="51">
        <v>2278</v>
      </c>
      <c r="C28" s="51">
        <v>9.8966986924799542E-3</v>
      </c>
      <c r="D28" s="52">
        <v>6241.72</v>
      </c>
      <c r="E28" s="50">
        <f t="shared" si="0"/>
        <v>6177.2422162825978</v>
      </c>
      <c r="F28" s="51">
        <v>13162</v>
      </c>
      <c r="G28" s="51">
        <v>1.0825154795501453E-2</v>
      </c>
      <c r="H28" s="52">
        <v>33826.339999999997</v>
      </c>
      <c r="I28" s="50">
        <f t="shared" si="1"/>
        <v>36617.536666526255</v>
      </c>
      <c r="J28" s="51">
        <v>24152</v>
      </c>
      <c r="K28" s="51">
        <v>2.3936170212765957E-2</v>
      </c>
      <c r="L28" s="52">
        <v>2173.6799999999998</v>
      </c>
      <c r="M28" s="50">
        <f t="shared" si="2"/>
        <v>5202.9574468085102</v>
      </c>
      <c r="N28" s="51">
        <v>10965</v>
      </c>
      <c r="O28" s="51">
        <v>5.434782608695652E-2</v>
      </c>
      <c r="P28" s="52">
        <v>548.25</v>
      </c>
      <c r="Q28" s="50">
        <f t="shared" si="3"/>
        <v>2979.6195652173915</v>
      </c>
      <c r="R28" s="51">
        <v>3722</v>
      </c>
      <c r="S28" s="51">
        <v>1.5019210618232623E-2</v>
      </c>
      <c r="T28" s="52">
        <v>1600.46</v>
      </c>
      <c r="U28" s="50">
        <f t="shared" si="4"/>
        <v>2403.7645826056582</v>
      </c>
      <c r="V28" s="51">
        <v>256</v>
      </c>
      <c r="W28" s="48">
        <v>5.0364479787939002E-2</v>
      </c>
      <c r="X28" s="52">
        <v>194.56</v>
      </c>
      <c r="Y28" s="50">
        <f t="shared" si="5"/>
        <v>979.89131875414125</v>
      </c>
      <c r="Z28" s="51">
        <v>2</v>
      </c>
      <c r="AA28" s="51">
        <v>1.3333333333333332E-2</v>
      </c>
      <c r="AB28" s="52">
        <v>0.06</v>
      </c>
      <c r="AC28" s="50">
        <f t="shared" si="6"/>
        <v>7.9999999999999988E-2</v>
      </c>
      <c r="AD28" s="51">
        <v>89</v>
      </c>
      <c r="AE28" s="51">
        <v>6.379585326953748E-3</v>
      </c>
      <c r="AF28" s="52">
        <v>49.84</v>
      </c>
      <c r="AG28" s="50">
        <f t="shared" si="7"/>
        <v>31.795853269537481</v>
      </c>
      <c r="AH28" s="51">
        <v>911</v>
      </c>
      <c r="AI28" s="51">
        <v>1.0590500641848525E-2</v>
      </c>
      <c r="AJ28" s="52">
        <v>300.63</v>
      </c>
      <c r="AK28" s="50">
        <f t="shared" si="8"/>
        <v>318.38222079589218</v>
      </c>
      <c r="AL28" s="51">
        <v>1822</v>
      </c>
      <c r="AM28" s="51">
        <v>8.4876543209876538E-3</v>
      </c>
      <c r="AN28" s="52">
        <v>200.42</v>
      </c>
      <c r="AO28" s="50">
        <f t="shared" si="9"/>
        <v>170.10956790123456</v>
      </c>
      <c r="AP28" s="51">
        <v>0</v>
      </c>
      <c r="AQ28" s="51">
        <v>3.6363636363636362E-2</v>
      </c>
      <c r="AR28" s="52">
        <v>0</v>
      </c>
      <c r="AS28" s="50">
        <f t="shared" si="10"/>
        <v>0</v>
      </c>
      <c r="AT28" s="51">
        <v>284</v>
      </c>
      <c r="AU28" s="51">
        <v>1.2205754141238012E-2</v>
      </c>
      <c r="AV28" s="52">
        <v>636.16000000000008</v>
      </c>
      <c r="AW28" s="50">
        <f t="shared" si="11"/>
        <v>776.48125544899744</v>
      </c>
      <c r="AX28" s="51"/>
      <c r="AY28" s="51">
        <v>3.4870546766816335E-2</v>
      </c>
      <c r="AZ28" s="52">
        <v>0</v>
      </c>
      <c r="BA28" s="50">
        <f t="shared" si="12"/>
        <v>0</v>
      </c>
      <c r="BB28" s="51">
        <v>133</v>
      </c>
      <c r="BC28" s="51">
        <v>3.9906103286384983E-2</v>
      </c>
      <c r="BD28" s="52">
        <v>22.610000000000003</v>
      </c>
      <c r="BE28" s="50">
        <f t="shared" si="13"/>
        <v>90.22769953051646</v>
      </c>
      <c r="BF28" s="51"/>
      <c r="BG28" s="51">
        <v>1.0568295114656033E-2</v>
      </c>
      <c r="BH28" s="52">
        <v>0</v>
      </c>
      <c r="BI28" s="50">
        <f t="shared" si="14"/>
        <v>0</v>
      </c>
      <c r="BJ28" s="51">
        <v>523</v>
      </c>
      <c r="BK28" s="51">
        <v>1.0064134188455845E-2</v>
      </c>
      <c r="BL28" s="52">
        <v>1600.38</v>
      </c>
      <c r="BM28" s="50">
        <f t="shared" si="15"/>
        <v>1610.6439072520966</v>
      </c>
      <c r="BN28" s="51">
        <v>483</v>
      </c>
      <c r="BO28" s="51">
        <v>1.5789473684210527E-2</v>
      </c>
      <c r="BP28" s="52">
        <v>14.49</v>
      </c>
      <c r="BQ28" s="50">
        <f t="shared" si="16"/>
        <v>22.878947368421056</v>
      </c>
      <c r="BR28" s="51">
        <v>30</v>
      </c>
      <c r="BS28" s="51">
        <v>1.1725516322451699E-2</v>
      </c>
      <c r="BT28" s="52">
        <v>52.8</v>
      </c>
      <c r="BU28" s="50">
        <f t="shared" si="17"/>
        <v>61.91072618254497</v>
      </c>
      <c r="BV28" s="51">
        <v>28</v>
      </c>
      <c r="BW28" s="51">
        <v>1.1976047904191619E-2</v>
      </c>
      <c r="BX28" s="52">
        <v>1.9600000000000002</v>
      </c>
      <c r="BY28" s="50">
        <f t="shared" si="18"/>
        <v>2.3473053892215576</v>
      </c>
      <c r="BZ28" s="51">
        <v>0</v>
      </c>
      <c r="CA28" s="51">
        <v>1.1268781302170284E-2</v>
      </c>
      <c r="CB28" s="52">
        <v>0</v>
      </c>
      <c r="CC28" s="50">
        <f t="shared" si="19"/>
        <v>0</v>
      </c>
      <c r="CD28" s="51">
        <v>1</v>
      </c>
      <c r="CE28" s="51">
        <v>1.2150668286755772E-2</v>
      </c>
      <c r="CF28" s="52">
        <v>0.02</v>
      </c>
      <c r="CG28" s="50">
        <f t="shared" si="20"/>
        <v>2.4301336573511544E-2</v>
      </c>
      <c r="CH28" s="51">
        <v>0</v>
      </c>
      <c r="CI28" s="51">
        <v>1.1025358324145536E-2</v>
      </c>
      <c r="CJ28" s="52">
        <v>0</v>
      </c>
      <c r="CK28" s="50">
        <f t="shared" si="21"/>
        <v>0</v>
      </c>
      <c r="CL28" s="51">
        <v>3545</v>
      </c>
      <c r="CM28" s="51">
        <v>1.4021887824897402E-2</v>
      </c>
      <c r="CN28" s="52">
        <v>145.345</v>
      </c>
      <c r="CO28" s="50">
        <f t="shared" si="22"/>
        <v>203.80112859097127</v>
      </c>
      <c r="CP28" s="51"/>
      <c r="CQ28" s="51">
        <v>1.3431441252043916E-2</v>
      </c>
      <c r="CR28" s="52">
        <v>0</v>
      </c>
      <c r="CS28" s="54">
        <f t="shared" si="23"/>
        <v>0</v>
      </c>
      <c r="CT28" s="73">
        <f t="shared" si="24"/>
        <v>57649.694709260562</v>
      </c>
      <c r="CU28" s="56">
        <v>47609.724999999999</v>
      </c>
    </row>
    <row r="29" spans="1:99" s="49" customFormat="1" x14ac:dyDescent="0.25">
      <c r="A29" s="50"/>
      <c r="B29" s="52"/>
      <c r="C29" s="52"/>
      <c r="D29" s="52">
        <v>3179424.7600000016</v>
      </c>
      <c r="E29" s="52"/>
      <c r="F29" s="52"/>
      <c r="G29" s="52"/>
      <c r="H29" s="52">
        <v>1174924.33</v>
      </c>
      <c r="I29" s="52"/>
      <c r="J29" s="52"/>
      <c r="K29" s="52"/>
      <c r="L29" s="52">
        <v>262433.97000000009</v>
      </c>
      <c r="M29" s="52"/>
      <c r="N29" s="52"/>
      <c r="O29" s="52"/>
      <c r="P29" s="52">
        <v>40710.400000000009</v>
      </c>
      <c r="Q29" s="52"/>
      <c r="R29" s="52"/>
      <c r="S29" s="52"/>
      <c r="T29" s="52">
        <v>184926.65999999997</v>
      </c>
      <c r="U29" s="52"/>
      <c r="V29" s="52"/>
      <c r="W29" s="52"/>
      <c r="X29" s="52">
        <v>5900.6399999999994</v>
      </c>
      <c r="Y29" s="52"/>
      <c r="Z29" s="52"/>
      <c r="AA29" s="52"/>
      <c r="AB29" s="52">
        <v>799.52999999999986</v>
      </c>
      <c r="AC29" s="52"/>
      <c r="AD29" s="52"/>
      <c r="AE29" s="52"/>
      <c r="AF29" s="52">
        <v>78388.799999999974</v>
      </c>
      <c r="AG29" s="52"/>
      <c r="AH29" s="52"/>
      <c r="AI29" s="52"/>
      <c r="AJ29" s="52">
        <v>12243.000000000002</v>
      </c>
      <c r="AK29" s="52"/>
      <c r="AL29" s="52"/>
      <c r="AM29" s="52"/>
      <c r="AN29" s="52">
        <v>18901.96</v>
      </c>
      <c r="AO29" s="52"/>
      <c r="AP29" s="52"/>
      <c r="AQ29" s="52"/>
      <c r="AR29" s="52">
        <v>594.4</v>
      </c>
      <c r="AS29" s="52"/>
      <c r="AT29" s="52"/>
      <c r="AU29" s="52"/>
      <c r="AV29" s="52">
        <v>8106.56</v>
      </c>
      <c r="AW29" s="52"/>
      <c r="AX29" s="52"/>
      <c r="AY29" s="52"/>
      <c r="AZ29" s="52">
        <v>0</v>
      </c>
      <c r="BA29" s="52"/>
      <c r="BB29" s="52"/>
      <c r="BC29" s="52"/>
      <c r="BD29" s="52">
        <v>32059.11</v>
      </c>
      <c r="BE29" s="52"/>
      <c r="BF29" s="52"/>
      <c r="BG29" s="52"/>
      <c r="BH29" s="52">
        <v>0</v>
      </c>
      <c r="BI29" s="52"/>
      <c r="BJ29" s="52"/>
      <c r="BK29" s="52"/>
      <c r="BL29" s="52">
        <v>42362.639999999992</v>
      </c>
      <c r="BM29" s="52"/>
      <c r="BN29" s="52"/>
      <c r="BO29" s="52"/>
      <c r="BP29" s="52">
        <v>6343.2</v>
      </c>
      <c r="BQ29" s="52"/>
      <c r="BR29" s="52"/>
      <c r="BS29" s="52"/>
      <c r="BT29" s="52">
        <v>90553.76</v>
      </c>
      <c r="BU29" s="52"/>
      <c r="BV29" s="52"/>
      <c r="BW29" s="52"/>
      <c r="BX29" s="52">
        <v>12220.320000000002</v>
      </c>
      <c r="BY29" s="52"/>
      <c r="BZ29" s="52"/>
      <c r="CA29" s="52"/>
      <c r="CB29" s="52">
        <v>1410.0047999999997</v>
      </c>
      <c r="CC29" s="52"/>
      <c r="CD29" s="52"/>
      <c r="CE29" s="52"/>
      <c r="CF29" s="52">
        <v>323.32</v>
      </c>
      <c r="CG29" s="52"/>
      <c r="CH29" s="52"/>
      <c r="CI29" s="52"/>
      <c r="CJ29" s="52">
        <v>0</v>
      </c>
      <c r="CK29" s="52"/>
      <c r="CL29" s="52"/>
      <c r="CM29" s="52"/>
      <c r="CN29" s="52">
        <v>10523.577420000001</v>
      </c>
      <c r="CO29" s="52"/>
      <c r="CP29" s="52"/>
      <c r="CQ29" s="52"/>
      <c r="CR29" s="52">
        <v>9301.5910000000003</v>
      </c>
      <c r="CS29" s="52"/>
      <c r="CT29" s="73">
        <f t="shared" si="24"/>
        <v>0</v>
      </c>
      <c r="CU29" s="56">
        <v>5172452.5332200015</v>
      </c>
    </row>
    <row r="30" spans="1:99" s="72" customFormat="1" x14ac:dyDescent="0.25">
      <c r="A30" s="70"/>
      <c r="B30" s="71"/>
      <c r="C30" s="71"/>
      <c r="D30" s="71">
        <v>3146580.8865130409</v>
      </c>
      <c r="E30" s="71"/>
      <c r="F30" s="71"/>
      <c r="G30" s="71"/>
      <c r="H30" s="71">
        <v>1271873.7745250831</v>
      </c>
      <c r="I30" s="71"/>
      <c r="J30" s="71"/>
      <c r="K30" s="71"/>
      <c r="L30" s="71">
        <v>628166.41755319166</v>
      </c>
      <c r="M30" s="71"/>
      <c r="N30" s="71"/>
      <c r="O30" s="71"/>
      <c r="P30" s="71">
        <v>221252.17391304349</v>
      </c>
      <c r="Q30" s="71"/>
      <c r="R30" s="71"/>
      <c r="S30" s="71"/>
      <c r="T30" s="71">
        <v>277745.24554662936</v>
      </c>
      <c r="U30" s="71"/>
      <c r="V30" s="71"/>
      <c r="W30" s="71"/>
      <c r="X30" s="71">
        <v>29718.266401590456</v>
      </c>
      <c r="Y30" s="71"/>
      <c r="Z30" s="71"/>
      <c r="AA30" s="71"/>
      <c r="AB30" s="71">
        <v>1066.0399999999997</v>
      </c>
      <c r="AC30" s="71"/>
      <c r="AD30" s="71"/>
      <c r="AE30" s="71"/>
      <c r="AF30" s="71">
        <v>50008.803827751181</v>
      </c>
      <c r="AG30" s="71"/>
      <c r="AH30" s="71"/>
      <c r="AI30" s="71"/>
      <c r="AJ30" s="71">
        <v>12965.949935815152</v>
      </c>
      <c r="AK30" s="71"/>
      <c r="AL30" s="71"/>
      <c r="AM30" s="71"/>
      <c r="AN30" s="71">
        <v>16043.330246913578</v>
      </c>
      <c r="AO30" s="71"/>
      <c r="AP30" s="71"/>
      <c r="AQ30" s="71"/>
      <c r="AR30" s="71">
        <v>2161.4545454545455</v>
      </c>
      <c r="AS30" s="71"/>
      <c r="AT30" s="71"/>
      <c r="AU30" s="71"/>
      <c r="AV30" s="71">
        <v>9894.6678291194421</v>
      </c>
      <c r="AW30" s="71"/>
      <c r="AX30" s="71"/>
      <c r="AY30" s="71"/>
      <c r="AZ30" s="71">
        <v>0</v>
      </c>
      <c r="BA30" s="71"/>
      <c r="BB30" s="71"/>
      <c r="BC30" s="71"/>
      <c r="BD30" s="71">
        <v>127935.41549295778</v>
      </c>
      <c r="BE30" s="71"/>
      <c r="BF30" s="71"/>
      <c r="BG30" s="71"/>
      <c r="BH30" s="71">
        <v>0</v>
      </c>
      <c r="BI30" s="71"/>
      <c r="BJ30" s="71"/>
      <c r="BK30" s="71"/>
      <c r="BL30" s="71">
        <v>42634.329353724708</v>
      </c>
      <c r="BM30" s="71"/>
      <c r="BN30" s="71"/>
      <c r="BO30" s="71"/>
      <c r="BP30" s="71">
        <v>10015.578947368422</v>
      </c>
      <c r="BQ30" s="71"/>
      <c r="BR30" s="71"/>
      <c r="BS30" s="71"/>
      <c r="BT30" s="71">
        <v>106178.95909393737</v>
      </c>
      <c r="BU30" s="71"/>
      <c r="BV30" s="71"/>
      <c r="BW30" s="71"/>
      <c r="BX30" s="71">
        <v>14635.113772455094</v>
      </c>
      <c r="BY30" s="71"/>
      <c r="BZ30" s="71"/>
      <c r="CA30" s="71"/>
      <c r="CB30" s="71">
        <v>1588.9035726210348</v>
      </c>
      <c r="CC30" s="71"/>
      <c r="CD30" s="71"/>
      <c r="CE30" s="71"/>
      <c r="CF30" s="71">
        <v>392.85540704738764</v>
      </c>
      <c r="CG30" s="71"/>
      <c r="CH30" s="71"/>
      <c r="CI30" s="71"/>
      <c r="CJ30" s="71">
        <v>0</v>
      </c>
      <c r="CK30" s="71"/>
      <c r="CL30" s="71"/>
      <c r="CM30" s="71"/>
      <c r="CN30" s="71">
        <v>14756.042209986324</v>
      </c>
      <c r="CO30" s="71"/>
      <c r="CP30" s="71"/>
      <c r="CQ30" s="71"/>
      <c r="CR30" s="71">
        <v>12493.377306704042</v>
      </c>
      <c r="CS30" s="71"/>
      <c r="CT30" s="73">
        <f t="shared" si="24"/>
        <v>0</v>
      </c>
      <c r="CU30" s="56">
        <v>5998107.5859944355</v>
      </c>
    </row>
    <row r="31" spans="1:99" x14ac:dyDescent="0.25">
      <c r="A31" s="66"/>
      <c r="B31" s="67"/>
      <c r="C31" s="67"/>
      <c r="D31" s="68"/>
      <c r="E31" s="68"/>
      <c r="F31" s="67"/>
      <c r="G31" s="67"/>
      <c r="H31" s="68"/>
      <c r="I31" s="68"/>
      <c r="J31" s="67"/>
      <c r="K31" s="67"/>
      <c r="L31" s="68"/>
      <c r="M31" s="68"/>
      <c r="N31" s="67"/>
      <c r="O31" s="67"/>
      <c r="P31" s="68"/>
      <c r="Q31" s="68"/>
      <c r="R31" s="67"/>
      <c r="S31" s="67"/>
      <c r="T31" s="68"/>
      <c r="U31" s="68"/>
      <c r="V31" s="67"/>
      <c r="W31" s="67"/>
      <c r="X31" s="68"/>
      <c r="Y31" s="68"/>
      <c r="Z31" s="67"/>
      <c r="AA31" s="67"/>
      <c r="AB31" s="68"/>
      <c r="AC31" s="68"/>
      <c r="AD31" s="67"/>
      <c r="AE31" s="67"/>
      <c r="AF31" s="68"/>
      <c r="AG31" s="68"/>
      <c r="AH31" s="67"/>
      <c r="AI31" s="67"/>
      <c r="AJ31" s="68"/>
      <c r="AK31" s="68"/>
      <c r="AL31" s="67"/>
      <c r="AM31" s="67"/>
      <c r="AN31" s="68"/>
      <c r="AO31" s="68"/>
      <c r="AP31" s="67"/>
      <c r="AQ31" s="67"/>
      <c r="AR31" s="68"/>
      <c r="AS31" s="68"/>
      <c r="AT31" s="67"/>
      <c r="AU31" s="67"/>
      <c r="AV31" s="68"/>
      <c r="AW31" s="68"/>
      <c r="AX31" s="67"/>
      <c r="AY31" s="67"/>
      <c r="AZ31" s="68"/>
      <c r="BA31" s="68"/>
      <c r="BB31" s="67"/>
      <c r="BC31" s="67"/>
      <c r="BD31" s="68"/>
      <c r="BE31" s="68"/>
      <c r="BF31" s="67"/>
      <c r="BG31" s="67"/>
      <c r="BH31" s="68"/>
      <c r="BI31" s="68"/>
      <c r="BJ31" s="67"/>
      <c r="BK31" s="67"/>
      <c r="BL31" s="68"/>
      <c r="BM31" s="68"/>
      <c r="BN31" s="67"/>
      <c r="BO31" s="67"/>
      <c r="BP31" s="68"/>
      <c r="BQ31" s="68"/>
      <c r="BR31" s="67"/>
      <c r="BS31" s="67"/>
      <c r="BT31" s="68"/>
      <c r="BU31" s="68"/>
      <c r="BV31" s="67"/>
      <c r="BW31" s="67"/>
      <c r="BX31" s="68"/>
      <c r="BY31" s="68"/>
      <c r="BZ31" s="67"/>
      <c r="CA31" s="67"/>
      <c r="CB31" s="68"/>
      <c r="CC31" s="68"/>
      <c r="CD31" s="67"/>
      <c r="CE31" s="67"/>
      <c r="CF31" s="68"/>
      <c r="CG31" s="68"/>
      <c r="CH31" s="67"/>
      <c r="CI31" s="67"/>
      <c r="CJ31" s="68"/>
      <c r="CK31" s="68"/>
      <c r="CL31" s="67"/>
      <c r="CM31" s="67"/>
      <c r="CN31" s="68"/>
      <c r="CO31" s="68"/>
      <c r="CP31" s="67"/>
      <c r="CQ31" s="67"/>
      <c r="CR31" s="68"/>
      <c r="CS31" s="68"/>
      <c r="CT31" s="69"/>
      <c r="CU31" s="69"/>
    </row>
    <row r="32" spans="1:99" x14ac:dyDescent="0.25">
      <c r="A32" s="66"/>
      <c r="B32" s="67"/>
      <c r="C32" s="67"/>
      <c r="D32" s="68"/>
      <c r="E32" s="68"/>
      <c r="F32" s="67"/>
      <c r="G32" s="67"/>
      <c r="H32" s="68"/>
      <c r="I32" s="68"/>
      <c r="J32" s="67"/>
      <c r="K32" s="67"/>
      <c r="L32" s="68"/>
      <c r="M32" s="68"/>
      <c r="N32" s="67"/>
      <c r="O32" s="67"/>
      <c r="P32" s="68"/>
      <c r="Q32" s="68"/>
      <c r="R32" s="67"/>
      <c r="S32" s="67"/>
      <c r="T32" s="68"/>
      <c r="U32" s="68"/>
      <c r="V32" s="67"/>
      <c r="W32" s="67"/>
      <c r="X32" s="68"/>
      <c r="Y32" s="68"/>
      <c r="Z32" s="67"/>
      <c r="AA32" s="67"/>
      <c r="AB32" s="68"/>
      <c r="AC32" s="68"/>
      <c r="AD32" s="67"/>
      <c r="AE32" s="67"/>
      <c r="AF32" s="68"/>
      <c r="AG32" s="68"/>
      <c r="AH32" s="67"/>
      <c r="AI32" s="67"/>
      <c r="AJ32" s="68"/>
      <c r="AK32" s="68"/>
      <c r="AL32" s="67"/>
      <c r="AM32" s="67"/>
      <c r="AN32" s="68"/>
      <c r="AO32" s="68"/>
      <c r="AP32" s="67"/>
      <c r="AQ32" s="67"/>
      <c r="AR32" s="68"/>
      <c r="AS32" s="68"/>
      <c r="AT32" s="67"/>
      <c r="AU32" s="67"/>
      <c r="AV32" s="68"/>
      <c r="AW32" s="68"/>
      <c r="AX32" s="67"/>
      <c r="AY32" s="67"/>
      <c r="AZ32" s="68"/>
      <c r="BA32" s="68"/>
      <c r="BB32" s="67"/>
      <c r="BC32" s="67"/>
      <c r="BD32" s="68"/>
      <c r="BE32" s="68"/>
      <c r="BF32" s="67"/>
      <c r="BG32" s="67"/>
      <c r="BH32" s="68"/>
      <c r="BI32" s="68"/>
      <c r="BJ32" s="67"/>
      <c r="BK32" s="67"/>
      <c r="BL32" s="68"/>
      <c r="BM32" s="68"/>
      <c r="BN32" s="67"/>
      <c r="BO32" s="67"/>
      <c r="BP32" s="68"/>
      <c r="BQ32" s="68"/>
      <c r="BR32" s="67"/>
      <c r="BS32" s="67"/>
      <c r="BT32" s="68"/>
      <c r="BU32" s="68"/>
      <c r="BV32" s="67"/>
      <c r="BW32" s="67"/>
      <c r="BX32" s="68"/>
      <c r="BY32" s="68"/>
      <c r="BZ32" s="67"/>
      <c r="CA32" s="67"/>
      <c r="CB32" s="68"/>
      <c r="CC32" s="68"/>
      <c r="CD32" s="67"/>
      <c r="CE32" s="67"/>
      <c r="CF32" s="68"/>
      <c r="CG32" s="68"/>
      <c r="CH32" s="67"/>
      <c r="CI32" s="67"/>
      <c r="CJ32" s="68"/>
      <c r="CK32" s="68"/>
      <c r="CL32" s="67"/>
      <c r="CM32" s="67"/>
      <c r="CN32" s="68"/>
      <c r="CO32" s="68"/>
      <c r="CP32" s="67"/>
      <c r="CQ32" s="67"/>
      <c r="CR32" s="68"/>
      <c r="CS32" s="68"/>
      <c r="CT32" s="69"/>
      <c r="CU32" s="69"/>
    </row>
    <row r="33" spans="1:99" x14ac:dyDescent="0.25">
      <c r="A33" s="66"/>
      <c r="B33" s="67"/>
      <c r="C33" s="67"/>
      <c r="D33" s="68"/>
      <c r="E33" s="68"/>
      <c r="F33" s="67"/>
      <c r="G33" s="67"/>
      <c r="H33" s="68"/>
      <c r="I33" s="68"/>
      <c r="J33" s="67"/>
      <c r="K33" s="67"/>
      <c r="L33" s="68"/>
      <c r="M33" s="68"/>
      <c r="N33" s="67"/>
      <c r="O33" s="67"/>
      <c r="P33" s="68"/>
      <c r="Q33" s="68"/>
      <c r="R33" s="67"/>
      <c r="S33" s="67"/>
      <c r="T33" s="68"/>
      <c r="U33" s="68"/>
      <c r="V33" s="67"/>
      <c r="W33" s="67"/>
      <c r="X33" s="68"/>
      <c r="Y33" s="68"/>
      <c r="Z33" s="67"/>
      <c r="AA33" s="67"/>
      <c r="AB33" s="68"/>
      <c r="AC33" s="68"/>
      <c r="AD33" s="67"/>
      <c r="AE33" s="67"/>
      <c r="AF33" s="68"/>
      <c r="AG33" s="68"/>
      <c r="AH33" s="67"/>
      <c r="AI33" s="67"/>
      <c r="AJ33" s="68"/>
      <c r="AK33" s="68"/>
      <c r="AL33" s="67"/>
      <c r="AM33" s="67"/>
      <c r="AN33" s="68"/>
      <c r="AO33" s="68"/>
      <c r="AP33" s="67"/>
      <c r="AQ33" s="67"/>
      <c r="AR33" s="68"/>
      <c r="AS33" s="68"/>
      <c r="AT33" s="67"/>
      <c r="AU33" s="67"/>
      <c r="AV33" s="68"/>
      <c r="AW33" s="68"/>
      <c r="AX33" s="67"/>
      <c r="AY33" s="67"/>
      <c r="AZ33" s="68"/>
      <c r="BA33" s="68"/>
      <c r="BB33" s="67"/>
      <c r="BC33" s="67"/>
      <c r="BD33" s="68"/>
      <c r="BE33" s="68"/>
      <c r="BF33" s="67"/>
      <c r="BG33" s="67"/>
      <c r="BH33" s="68"/>
      <c r="BI33" s="68"/>
      <c r="BJ33" s="67"/>
      <c r="BK33" s="67"/>
      <c r="BL33" s="68"/>
      <c r="BM33" s="68"/>
      <c r="BN33" s="67"/>
      <c r="BO33" s="67"/>
      <c r="BP33" s="68"/>
      <c r="BQ33" s="68"/>
      <c r="BR33" s="67"/>
      <c r="BS33" s="67"/>
      <c r="BT33" s="68"/>
      <c r="BU33" s="68"/>
      <c r="BV33" s="67"/>
      <c r="BW33" s="67"/>
      <c r="BX33" s="68"/>
      <c r="BY33" s="68"/>
      <c r="BZ33" s="67"/>
      <c r="CA33" s="67"/>
      <c r="CB33" s="68"/>
      <c r="CC33" s="68"/>
      <c r="CD33" s="67"/>
      <c r="CE33" s="67"/>
      <c r="CF33" s="68"/>
      <c r="CG33" s="68"/>
      <c r="CH33" s="67"/>
      <c r="CI33" s="67"/>
      <c r="CJ33" s="68"/>
      <c r="CK33" s="68"/>
      <c r="CL33" s="67"/>
      <c r="CM33" s="67"/>
      <c r="CN33" s="68"/>
      <c r="CO33" s="68"/>
      <c r="CP33" s="67"/>
      <c r="CQ33" s="67"/>
      <c r="CR33" s="68"/>
      <c r="CS33" s="68"/>
      <c r="CT33" s="69"/>
      <c r="CU33" s="69"/>
    </row>
    <row r="34" spans="1:99" x14ac:dyDescent="0.25">
      <c r="A34" s="66"/>
      <c r="B34" s="67"/>
      <c r="C34" s="67"/>
      <c r="D34" s="68"/>
      <c r="E34" s="68"/>
      <c r="F34" s="67"/>
      <c r="G34" s="67"/>
      <c r="H34" s="68"/>
      <c r="I34" s="68"/>
      <c r="J34" s="67"/>
      <c r="K34" s="67"/>
      <c r="L34" s="68"/>
      <c r="M34" s="68"/>
      <c r="N34" s="67"/>
      <c r="O34" s="67"/>
      <c r="P34" s="68"/>
      <c r="Q34" s="68"/>
      <c r="R34" s="67"/>
      <c r="S34" s="67"/>
      <c r="T34" s="68"/>
      <c r="U34" s="68"/>
      <c r="V34" s="67"/>
      <c r="W34" s="67"/>
      <c r="X34" s="68"/>
      <c r="Y34" s="68"/>
      <c r="Z34" s="67"/>
      <c r="AA34" s="67"/>
      <c r="AB34" s="68"/>
      <c r="AC34" s="68"/>
      <c r="AD34" s="67"/>
      <c r="AE34" s="67"/>
      <c r="AF34" s="68"/>
      <c r="AG34" s="68"/>
      <c r="AH34" s="67"/>
      <c r="AI34" s="67"/>
      <c r="AJ34" s="68"/>
      <c r="AK34" s="68"/>
      <c r="AL34" s="67"/>
      <c r="AM34" s="67"/>
      <c r="AN34" s="68"/>
      <c r="AO34" s="68"/>
      <c r="AP34" s="67"/>
      <c r="AQ34" s="67"/>
      <c r="AR34" s="68"/>
      <c r="AS34" s="68"/>
      <c r="AT34" s="67"/>
      <c r="AU34" s="67"/>
      <c r="AV34" s="68"/>
      <c r="AW34" s="68"/>
      <c r="AX34" s="67"/>
      <c r="AY34" s="67"/>
      <c r="AZ34" s="68"/>
      <c r="BA34" s="68"/>
      <c r="BB34" s="67"/>
      <c r="BC34" s="67"/>
      <c r="BD34" s="68"/>
      <c r="BE34" s="68"/>
      <c r="BF34" s="67"/>
      <c r="BG34" s="67"/>
      <c r="BH34" s="68"/>
      <c r="BI34" s="68"/>
      <c r="BJ34" s="67"/>
      <c r="BK34" s="67"/>
      <c r="BL34" s="68"/>
      <c r="BM34" s="68"/>
      <c r="BN34" s="67"/>
      <c r="BO34" s="67"/>
      <c r="BP34" s="68"/>
      <c r="BQ34" s="68"/>
      <c r="BR34" s="67"/>
      <c r="BS34" s="67"/>
      <c r="BT34" s="68"/>
      <c r="BU34" s="68"/>
      <c r="BV34" s="67"/>
      <c r="BW34" s="67"/>
      <c r="BX34" s="68"/>
      <c r="BY34" s="68"/>
      <c r="BZ34" s="67"/>
      <c r="CA34" s="67"/>
      <c r="CB34" s="68"/>
      <c r="CC34" s="68"/>
      <c r="CD34" s="67"/>
      <c r="CE34" s="67"/>
      <c r="CF34" s="68"/>
      <c r="CG34" s="68"/>
      <c r="CH34" s="67"/>
      <c r="CI34" s="67"/>
      <c r="CJ34" s="68"/>
      <c r="CK34" s="68"/>
      <c r="CL34" s="67"/>
      <c r="CM34" s="67"/>
      <c r="CN34" s="68"/>
      <c r="CO34" s="68"/>
      <c r="CP34" s="67"/>
      <c r="CQ34" s="67"/>
      <c r="CR34" s="68"/>
      <c r="CS34" s="68"/>
      <c r="CT34" s="69"/>
      <c r="CU34" s="69"/>
    </row>
    <row r="35" spans="1:99" x14ac:dyDescent="0.25">
      <c r="A35" s="66"/>
      <c r="B35" s="67"/>
      <c r="C35" s="67"/>
      <c r="D35" s="68"/>
      <c r="E35" s="68"/>
      <c r="F35" s="67"/>
      <c r="G35" s="67"/>
      <c r="H35" s="68"/>
      <c r="I35" s="68"/>
      <c r="J35" s="67"/>
      <c r="K35" s="67"/>
      <c r="L35" s="68"/>
      <c r="M35" s="68"/>
      <c r="N35" s="67"/>
      <c r="O35" s="67"/>
      <c r="P35" s="68"/>
      <c r="Q35" s="68"/>
      <c r="R35" s="67"/>
      <c r="S35" s="67"/>
      <c r="T35" s="68"/>
      <c r="U35" s="68"/>
      <c r="V35" s="67"/>
      <c r="W35" s="67"/>
      <c r="X35" s="68"/>
      <c r="Y35" s="68"/>
      <c r="Z35" s="67"/>
      <c r="AA35" s="67"/>
      <c r="AB35" s="68"/>
      <c r="AC35" s="68"/>
      <c r="AD35" s="67"/>
      <c r="AE35" s="67"/>
      <c r="AF35" s="68"/>
      <c r="AG35" s="68"/>
      <c r="AH35" s="67"/>
      <c r="AI35" s="67"/>
      <c r="AJ35" s="68"/>
      <c r="AK35" s="68"/>
      <c r="AL35" s="67"/>
      <c r="AM35" s="67"/>
      <c r="AN35" s="68"/>
      <c r="AO35" s="68"/>
      <c r="AP35" s="67"/>
      <c r="AQ35" s="67"/>
      <c r="AR35" s="68"/>
      <c r="AS35" s="68"/>
      <c r="AT35" s="67"/>
      <c r="AU35" s="67"/>
      <c r="AV35" s="68"/>
      <c r="AW35" s="68"/>
      <c r="AX35" s="67"/>
      <c r="AY35" s="67"/>
      <c r="AZ35" s="68"/>
      <c r="BA35" s="68"/>
      <c r="BB35" s="67"/>
      <c r="BC35" s="67"/>
      <c r="BD35" s="68"/>
      <c r="BE35" s="68"/>
      <c r="BF35" s="67"/>
      <c r="BG35" s="67"/>
      <c r="BH35" s="68"/>
      <c r="BI35" s="68"/>
      <c r="BJ35" s="67"/>
      <c r="BK35" s="67"/>
      <c r="BL35" s="68"/>
      <c r="BM35" s="68"/>
      <c r="BN35" s="67"/>
      <c r="BO35" s="67"/>
      <c r="BP35" s="68"/>
      <c r="BQ35" s="68"/>
      <c r="BR35" s="67"/>
      <c r="BS35" s="67"/>
      <c r="BT35" s="68"/>
      <c r="BU35" s="68"/>
      <c r="BV35" s="67"/>
      <c r="BW35" s="67"/>
      <c r="BX35" s="68"/>
      <c r="BY35" s="68"/>
      <c r="BZ35" s="67"/>
      <c r="CA35" s="67"/>
      <c r="CB35" s="68"/>
      <c r="CC35" s="68"/>
      <c r="CD35" s="67"/>
      <c r="CE35" s="67"/>
      <c r="CF35" s="68"/>
      <c r="CG35" s="68"/>
      <c r="CH35" s="67"/>
      <c r="CI35" s="67"/>
      <c r="CJ35" s="68"/>
      <c r="CK35" s="68"/>
      <c r="CL35" s="67"/>
      <c r="CM35" s="67"/>
      <c r="CN35" s="68"/>
      <c r="CO35" s="68"/>
      <c r="CP35" s="67"/>
      <c r="CQ35" s="67"/>
      <c r="CR35" s="68"/>
      <c r="CS35" s="68"/>
      <c r="CT35" s="69"/>
      <c r="CU35" s="69"/>
    </row>
    <row r="36" spans="1:99" x14ac:dyDescent="0.25">
      <c r="A36" s="66"/>
      <c r="B36" s="67"/>
      <c r="C36" s="67"/>
      <c r="D36" s="68"/>
      <c r="E36" s="68"/>
      <c r="F36" s="67"/>
      <c r="G36" s="67"/>
      <c r="H36" s="68"/>
      <c r="I36" s="68"/>
      <c r="J36" s="67"/>
      <c r="K36" s="67"/>
      <c r="L36" s="68"/>
      <c r="M36" s="68"/>
      <c r="N36" s="67"/>
      <c r="O36" s="67"/>
      <c r="P36" s="68"/>
      <c r="Q36" s="68"/>
      <c r="R36" s="67"/>
      <c r="S36" s="67"/>
      <c r="T36" s="68"/>
      <c r="U36" s="68"/>
      <c r="V36" s="67"/>
      <c r="W36" s="67"/>
      <c r="X36" s="68"/>
      <c r="Y36" s="68"/>
      <c r="Z36" s="67"/>
      <c r="AA36" s="67"/>
      <c r="AB36" s="68"/>
      <c r="AC36" s="68"/>
      <c r="AD36" s="67"/>
      <c r="AE36" s="67"/>
      <c r="AF36" s="68"/>
      <c r="AG36" s="68"/>
      <c r="AH36" s="67"/>
      <c r="AI36" s="67"/>
      <c r="AJ36" s="68"/>
      <c r="AK36" s="68"/>
      <c r="AL36" s="67"/>
      <c r="AM36" s="67"/>
      <c r="AN36" s="68"/>
      <c r="AO36" s="68"/>
      <c r="AP36" s="67"/>
      <c r="AQ36" s="67"/>
      <c r="AR36" s="68"/>
      <c r="AS36" s="68"/>
      <c r="AT36" s="67"/>
      <c r="AU36" s="67"/>
      <c r="AV36" s="68"/>
      <c r="AW36" s="68"/>
      <c r="AX36" s="67"/>
      <c r="AY36" s="67"/>
      <c r="AZ36" s="68"/>
      <c r="BA36" s="68"/>
      <c r="BB36" s="67"/>
      <c r="BC36" s="67"/>
      <c r="BD36" s="68"/>
      <c r="BE36" s="68"/>
      <c r="BF36" s="67"/>
      <c r="BG36" s="67"/>
      <c r="BH36" s="68"/>
      <c r="BI36" s="68"/>
      <c r="BJ36" s="67"/>
      <c r="BK36" s="67"/>
      <c r="BL36" s="68"/>
      <c r="BM36" s="68"/>
      <c r="BN36" s="67"/>
      <c r="BO36" s="67"/>
      <c r="BP36" s="68"/>
      <c r="BQ36" s="68"/>
      <c r="BR36" s="67"/>
      <c r="BS36" s="67"/>
      <c r="BT36" s="68"/>
      <c r="BU36" s="68"/>
      <c r="BV36" s="67"/>
      <c r="BW36" s="67"/>
      <c r="BX36" s="68"/>
      <c r="BY36" s="68"/>
      <c r="BZ36" s="67"/>
      <c r="CA36" s="67"/>
      <c r="CB36" s="68"/>
      <c r="CC36" s="68"/>
      <c r="CD36" s="67"/>
      <c r="CE36" s="67"/>
      <c r="CF36" s="68"/>
      <c r="CG36" s="68"/>
      <c r="CH36" s="67"/>
      <c r="CI36" s="67"/>
      <c r="CJ36" s="68"/>
      <c r="CK36" s="68"/>
      <c r="CL36" s="67"/>
      <c r="CM36" s="67"/>
      <c r="CN36" s="68"/>
      <c r="CO36" s="68"/>
      <c r="CP36" s="67"/>
      <c r="CQ36" s="67"/>
      <c r="CR36" s="68"/>
      <c r="CS36" s="68"/>
      <c r="CT36" s="69"/>
      <c r="CU36" s="69"/>
    </row>
    <row r="37" spans="1:99" x14ac:dyDescent="0.25">
      <c r="A37" s="66"/>
      <c r="B37" s="67"/>
      <c r="C37" s="67"/>
      <c r="D37" s="68"/>
      <c r="E37" s="68"/>
      <c r="F37" s="67"/>
      <c r="G37" s="67"/>
      <c r="H37" s="68"/>
      <c r="I37" s="68"/>
      <c r="J37" s="67"/>
      <c r="K37" s="67"/>
      <c r="L37" s="68"/>
      <c r="M37" s="68"/>
      <c r="N37" s="67"/>
      <c r="O37" s="67"/>
      <c r="P37" s="68"/>
      <c r="Q37" s="68"/>
      <c r="R37" s="67"/>
      <c r="S37" s="67"/>
      <c r="T37" s="68"/>
      <c r="U37" s="68"/>
      <c r="V37" s="67"/>
      <c r="W37" s="67"/>
      <c r="X37" s="68"/>
      <c r="Y37" s="68"/>
      <c r="Z37" s="67"/>
      <c r="AA37" s="67"/>
      <c r="AB37" s="68"/>
      <c r="AC37" s="68"/>
      <c r="AD37" s="67"/>
      <c r="AE37" s="67"/>
      <c r="AF37" s="68"/>
      <c r="AG37" s="68"/>
      <c r="AH37" s="67"/>
      <c r="AI37" s="67"/>
      <c r="AJ37" s="68"/>
      <c r="AK37" s="68"/>
      <c r="AL37" s="67"/>
      <c r="AM37" s="67"/>
      <c r="AN37" s="68"/>
      <c r="AO37" s="68"/>
      <c r="AP37" s="67"/>
      <c r="AQ37" s="67"/>
      <c r="AR37" s="68"/>
      <c r="AS37" s="68"/>
      <c r="AT37" s="67"/>
      <c r="AU37" s="67"/>
      <c r="AV37" s="68"/>
      <c r="AW37" s="68"/>
      <c r="AX37" s="67"/>
      <c r="AY37" s="67"/>
      <c r="AZ37" s="68"/>
      <c r="BA37" s="68"/>
      <c r="BB37" s="67"/>
      <c r="BC37" s="67"/>
      <c r="BD37" s="68"/>
      <c r="BE37" s="68"/>
      <c r="BF37" s="67"/>
      <c r="BG37" s="67"/>
      <c r="BH37" s="68"/>
      <c r="BI37" s="68"/>
      <c r="BJ37" s="67"/>
      <c r="BK37" s="67"/>
      <c r="BL37" s="68"/>
      <c r="BM37" s="68"/>
      <c r="BN37" s="67"/>
      <c r="BO37" s="67"/>
      <c r="BP37" s="68"/>
      <c r="BQ37" s="68"/>
      <c r="BR37" s="67"/>
      <c r="BS37" s="67"/>
      <c r="BT37" s="68"/>
      <c r="BU37" s="68"/>
      <c r="BV37" s="67"/>
      <c r="BW37" s="67"/>
      <c r="BX37" s="68"/>
      <c r="BY37" s="68"/>
      <c r="BZ37" s="67"/>
      <c r="CA37" s="67"/>
      <c r="CB37" s="68"/>
      <c r="CC37" s="68"/>
      <c r="CD37" s="67"/>
      <c r="CE37" s="67"/>
      <c r="CF37" s="68"/>
      <c r="CG37" s="68"/>
      <c r="CH37" s="67"/>
      <c r="CI37" s="67"/>
      <c r="CJ37" s="68"/>
      <c r="CK37" s="68"/>
      <c r="CL37" s="67"/>
      <c r="CM37" s="67"/>
      <c r="CN37" s="68"/>
      <c r="CO37" s="68"/>
      <c r="CP37" s="67"/>
      <c r="CQ37" s="67"/>
      <c r="CR37" s="68"/>
      <c r="CS37" s="68"/>
      <c r="CT37" s="69"/>
      <c r="CU37" s="69"/>
    </row>
    <row r="38" spans="1:99" x14ac:dyDescent="0.25">
      <c r="A38" s="66"/>
      <c r="B38" s="67"/>
      <c r="C38" s="67"/>
      <c r="D38" s="68"/>
      <c r="E38" s="68"/>
      <c r="F38" s="67"/>
      <c r="G38" s="67"/>
      <c r="H38" s="68"/>
      <c r="I38" s="68"/>
      <c r="J38" s="67"/>
      <c r="K38" s="67"/>
      <c r="L38" s="68"/>
      <c r="M38" s="68"/>
      <c r="N38" s="67"/>
      <c r="O38" s="67"/>
      <c r="P38" s="68"/>
      <c r="Q38" s="68"/>
      <c r="R38" s="67"/>
      <c r="S38" s="67"/>
      <c r="T38" s="68"/>
      <c r="U38" s="68"/>
      <c r="V38" s="67"/>
      <c r="W38" s="67"/>
      <c r="X38" s="68"/>
      <c r="Y38" s="68"/>
      <c r="Z38" s="67"/>
      <c r="AA38" s="67"/>
      <c r="AB38" s="68"/>
      <c r="AC38" s="68"/>
      <c r="AD38" s="67"/>
      <c r="AE38" s="67"/>
      <c r="AF38" s="68"/>
      <c r="AG38" s="68"/>
      <c r="AH38" s="67"/>
      <c r="AI38" s="67"/>
      <c r="AJ38" s="68"/>
      <c r="AK38" s="68"/>
      <c r="AL38" s="67"/>
      <c r="AM38" s="67"/>
      <c r="AN38" s="68"/>
      <c r="AO38" s="68"/>
      <c r="AP38" s="67"/>
      <c r="AQ38" s="67"/>
      <c r="AR38" s="68"/>
      <c r="AS38" s="68"/>
      <c r="AT38" s="67"/>
      <c r="AU38" s="67"/>
      <c r="AV38" s="68"/>
      <c r="AW38" s="68"/>
      <c r="AX38" s="67"/>
      <c r="AY38" s="67"/>
      <c r="AZ38" s="68"/>
      <c r="BA38" s="68"/>
      <c r="BB38" s="67"/>
      <c r="BC38" s="67"/>
      <c r="BD38" s="68"/>
      <c r="BE38" s="68"/>
      <c r="BF38" s="67"/>
      <c r="BG38" s="67"/>
      <c r="BH38" s="68"/>
      <c r="BI38" s="68"/>
      <c r="BJ38" s="67"/>
      <c r="BK38" s="67"/>
      <c r="BL38" s="68"/>
      <c r="BM38" s="68"/>
      <c r="BN38" s="67"/>
      <c r="BO38" s="67"/>
      <c r="BP38" s="68"/>
      <c r="BQ38" s="68"/>
      <c r="BR38" s="67"/>
      <c r="BS38" s="67"/>
      <c r="BT38" s="68"/>
      <c r="BU38" s="68"/>
      <c r="BV38" s="67"/>
      <c r="BW38" s="67"/>
      <c r="BX38" s="68"/>
      <c r="BY38" s="68"/>
      <c r="BZ38" s="67"/>
      <c r="CA38" s="67"/>
      <c r="CB38" s="68"/>
      <c r="CC38" s="68"/>
      <c r="CD38" s="67"/>
      <c r="CE38" s="67"/>
      <c r="CF38" s="68"/>
      <c r="CG38" s="68"/>
      <c r="CH38" s="67"/>
      <c r="CI38" s="67"/>
      <c r="CJ38" s="68"/>
      <c r="CK38" s="68"/>
      <c r="CL38" s="67"/>
      <c r="CM38" s="67"/>
      <c r="CN38" s="68"/>
      <c r="CO38" s="68"/>
      <c r="CP38" s="67"/>
      <c r="CQ38" s="67"/>
      <c r="CR38" s="68"/>
      <c r="CS38" s="68"/>
      <c r="CT38" s="69"/>
      <c r="CU38" s="69"/>
    </row>
    <row r="39" spans="1:99" x14ac:dyDescent="0.25">
      <c r="A39" s="66"/>
      <c r="B39" s="67"/>
      <c r="C39" s="67"/>
      <c r="D39" s="68"/>
      <c r="E39" s="68"/>
      <c r="F39" s="67"/>
      <c r="G39" s="67"/>
      <c r="H39" s="68"/>
      <c r="I39" s="68"/>
      <c r="J39" s="67"/>
      <c r="K39" s="67"/>
      <c r="L39" s="68"/>
      <c r="M39" s="68"/>
      <c r="N39" s="67"/>
      <c r="O39" s="67"/>
      <c r="P39" s="68"/>
      <c r="Q39" s="68"/>
      <c r="R39" s="67"/>
      <c r="S39" s="67"/>
      <c r="T39" s="68"/>
      <c r="U39" s="68"/>
      <c r="V39" s="67"/>
      <c r="W39" s="67"/>
      <c r="X39" s="68"/>
      <c r="Y39" s="68"/>
      <c r="Z39" s="67"/>
      <c r="AA39" s="67"/>
      <c r="AB39" s="68"/>
      <c r="AC39" s="68"/>
      <c r="AD39" s="67"/>
      <c r="AE39" s="67"/>
      <c r="AF39" s="68"/>
      <c r="AG39" s="68"/>
      <c r="AH39" s="67"/>
      <c r="AI39" s="67"/>
      <c r="AJ39" s="68"/>
      <c r="AK39" s="68"/>
      <c r="AL39" s="67"/>
      <c r="AM39" s="67"/>
      <c r="AN39" s="68"/>
      <c r="AO39" s="68"/>
      <c r="AP39" s="67"/>
      <c r="AQ39" s="67"/>
      <c r="AR39" s="68"/>
      <c r="AS39" s="68"/>
      <c r="AT39" s="67"/>
      <c r="AU39" s="67"/>
      <c r="AV39" s="68"/>
      <c r="AW39" s="68"/>
      <c r="AX39" s="67"/>
      <c r="AY39" s="67"/>
      <c r="AZ39" s="68"/>
      <c r="BA39" s="68"/>
      <c r="BB39" s="67"/>
      <c r="BC39" s="67"/>
      <c r="BD39" s="68"/>
      <c r="BE39" s="68"/>
      <c r="BF39" s="67"/>
      <c r="BG39" s="67"/>
      <c r="BH39" s="68"/>
      <c r="BI39" s="68"/>
      <c r="BJ39" s="67"/>
      <c r="BK39" s="67"/>
      <c r="BL39" s="68"/>
      <c r="BM39" s="68"/>
      <c r="BN39" s="67"/>
      <c r="BO39" s="67"/>
      <c r="BP39" s="68"/>
      <c r="BQ39" s="68"/>
      <c r="BR39" s="67"/>
      <c r="BS39" s="67"/>
      <c r="BT39" s="68"/>
      <c r="BU39" s="68"/>
      <c r="BV39" s="67"/>
      <c r="BW39" s="67"/>
      <c r="BX39" s="68"/>
      <c r="BY39" s="68"/>
      <c r="BZ39" s="67"/>
      <c r="CA39" s="67"/>
      <c r="CB39" s="68"/>
      <c r="CC39" s="68"/>
      <c r="CD39" s="67"/>
      <c r="CE39" s="67"/>
      <c r="CF39" s="68"/>
      <c r="CG39" s="68"/>
      <c r="CH39" s="67"/>
      <c r="CI39" s="67"/>
      <c r="CJ39" s="68"/>
      <c r="CK39" s="68"/>
      <c r="CL39" s="67"/>
      <c r="CM39" s="67"/>
      <c r="CN39" s="68"/>
      <c r="CO39" s="68"/>
      <c r="CP39" s="67"/>
      <c r="CQ39" s="67"/>
      <c r="CR39" s="68"/>
      <c r="CS39" s="68"/>
      <c r="CT39" s="69"/>
      <c r="CU39" s="69"/>
    </row>
    <row r="40" spans="1:99" x14ac:dyDescent="0.25">
      <c r="A40" s="66"/>
      <c r="B40" s="67"/>
      <c r="C40" s="67"/>
      <c r="D40" s="68"/>
      <c r="E40" s="68"/>
      <c r="F40" s="67"/>
      <c r="G40" s="67"/>
      <c r="H40" s="68"/>
      <c r="I40" s="68"/>
      <c r="J40" s="67"/>
      <c r="K40" s="67"/>
      <c r="L40" s="68"/>
      <c r="M40" s="68"/>
      <c r="N40" s="67"/>
      <c r="O40" s="67"/>
      <c r="P40" s="68"/>
      <c r="Q40" s="68"/>
      <c r="R40" s="67"/>
      <c r="S40" s="67"/>
      <c r="T40" s="68"/>
      <c r="U40" s="68"/>
      <c r="V40" s="67"/>
      <c r="W40" s="67"/>
      <c r="X40" s="68"/>
      <c r="Y40" s="68"/>
      <c r="Z40" s="67"/>
      <c r="AA40" s="67"/>
      <c r="AB40" s="68"/>
      <c r="AC40" s="68"/>
      <c r="AD40" s="67"/>
      <c r="AE40" s="67"/>
      <c r="AF40" s="68"/>
      <c r="AG40" s="68"/>
      <c r="AH40" s="67"/>
      <c r="AI40" s="67"/>
      <c r="AJ40" s="68"/>
      <c r="AK40" s="68"/>
      <c r="AL40" s="67"/>
      <c r="AM40" s="67"/>
      <c r="AN40" s="68"/>
      <c r="AO40" s="68"/>
      <c r="AP40" s="67"/>
      <c r="AQ40" s="67"/>
      <c r="AR40" s="68"/>
      <c r="AS40" s="68"/>
      <c r="AT40" s="67"/>
      <c r="AU40" s="67"/>
      <c r="AV40" s="68"/>
      <c r="AW40" s="68"/>
      <c r="AX40" s="67"/>
      <c r="AY40" s="67"/>
      <c r="AZ40" s="68"/>
      <c r="BA40" s="68"/>
      <c r="BB40" s="67"/>
      <c r="BC40" s="67"/>
      <c r="BD40" s="68"/>
      <c r="BE40" s="68"/>
      <c r="BF40" s="67"/>
      <c r="BG40" s="67"/>
      <c r="BH40" s="68"/>
      <c r="BI40" s="68"/>
      <c r="BJ40" s="67"/>
      <c r="BK40" s="67"/>
      <c r="BL40" s="68"/>
      <c r="BM40" s="68"/>
      <c r="BN40" s="67"/>
      <c r="BO40" s="67"/>
      <c r="BP40" s="68"/>
      <c r="BQ40" s="68"/>
      <c r="BR40" s="67"/>
      <c r="BS40" s="67"/>
      <c r="BT40" s="68"/>
      <c r="BU40" s="68"/>
      <c r="BV40" s="67"/>
      <c r="BW40" s="67"/>
      <c r="BX40" s="68"/>
      <c r="BY40" s="68"/>
      <c r="BZ40" s="67"/>
      <c r="CA40" s="67"/>
      <c r="CB40" s="68"/>
      <c r="CC40" s="68"/>
      <c r="CD40" s="67"/>
      <c r="CE40" s="67"/>
      <c r="CF40" s="68"/>
      <c r="CG40" s="68"/>
      <c r="CH40" s="67"/>
      <c r="CI40" s="67"/>
      <c r="CJ40" s="68"/>
      <c r="CK40" s="68"/>
      <c r="CL40" s="67"/>
      <c r="CM40" s="67"/>
      <c r="CN40" s="68"/>
      <c r="CO40" s="68"/>
      <c r="CP40" s="67"/>
      <c r="CQ40" s="67"/>
      <c r="CR40" s="68"/>
      <c r="CS40" s="68"/>
      <c r="CT40" s="69"/>
      <c r="CU40" s="69"/>
    </row>
    <row r="41" spans="1:99" x14ac:dyDescent="0.25">
      <c r="A41" s="66"/>
      <c r="B41" s="67"/>
      <c r="C41" s="67"/>
      <c r="D41" s="68"/>
      <c r="E41" s="68"/>
      <c r="F41" s="67"/>
      <c r="G41" s="67"/>
      <c r="H41" s="68"/>
      <c r="I41" s="68"/>
      <c r="J41" s="67"/>
      <c r="K41" s="67"/>
      <c r="L41" s="68"/>
      <c r="M41" s="68"/>
      <c r="N41" s="67"/>
      <c r="O41" s="67"/>
      <c r="P41" s="68"/>
      <c r="Q41" s="68"/>
      <c r="R41" s="67"/>
      <c r="S41" s="67"/>
      <c r="T41" s="68"/>
      <c r="U41" s="68"/>
      <c r="V41" s="67"/>
      <c r="W41" s="67"/>
      <c r="X41" s="68"/>
      <c r="Y41" s="68"/>
      <c r="Z41" s="67"/>
      <c r="AA41" s="67"/>
      <c r="AB41" s="68"/>
      <c r="AC41" s="68"/>
      <c r="AD41" s="67"/>
      <c r="AE41" s="67"/>
      <c r="AF41" s="68"/>
      <c r="AG41" s="68"/>
      <c r="AH41" s="67"/>
      <c r="AI41" s="67"/>
      <c r="AJ41" s="68"/>
      <c r="AK41" s="68"/>
      <c r="AL41" s="67"/>
      <c r="AM41" s="67"/>
      <c r="AN41" s="68"/>
      <c r="AO41" s="68"/>
      <c r="AP41" s="67"/>
      <c r="AQ41" s="67"/>
      <c r="AR41" s="68"/>
      <c r="AS41" s="68"/>
      <c r="AT41" s="67"/>
      <c r="AU41" s="67"/>
      <c r="AV41" s="68"/>
      <c r="AW41" s="68"/>
      <c r="AX41" s="67"/>
      <c r="AY41" s="67"/>
      <c r="AZ41" s="68"/>
      <c r="BA41" s="68"/>
      <c r="BB41" s="67"/>
      <c r="BC41" s="67"/>
      <c r="BD41" s="68"/>
      <c r="BE41" s="68"/>
      <c r="BF41" s="67"/>
      <c r="BG41" s="67"/>
      <c r="BH41" s="68"/>
      <c r="BI41" s="68"/>
      <c r="BJ41" s="67"/>
      <c r="BK41" s="67"/>
      <c r="BL41" s="68"/>
      <c r="BM41" s="68"/>
      <c r="BN41" s="67"/>
      <c r="BO41" s="67"/>
      <c r="BP41" s="68"/>
      <c r="BQ41" s="68"/>
      <c r="BR41" s="67"/>
      <c r="BS41" s="67"/>
      <c r="BT41" s="68"/>
      <c r="BU41" s="68"/>
      <c r="BV41" s="67"/>
      <c r="BW41" s="67"/>
      <c r="BX41" s="68"/>
      <c r="BY41" s="68"/>
      <c r="BZ41" s="67"/>
      <c r="CA41" s="67"/>
      <c r="CB41" s="68"/>
      <c r="CC41" s="68"/>
      <c r="CD41" s="67"/>
      <c r="CE41" s="67"/>
      <c r="CF41" s="68"/>
      <c r="CG41" s="68"/>
      <c r="CH41" s="67"/>
      <c r="CI41" s="67"/>
      <c r="CJ41" s="68"/>
      <c r="CK41" s="68"/>
      <c r="CL41" s="67"/>
      <c r="CM41" s="67"/>
      <c r="CN41" s="68"/>
      <c r="CO41" s="68"/>
      <c r="CP41" s="67"/>
      <c r="CQ41" s="67"/>
      <c r="CR41" s="68"/>
      <c r="CS41" s="68"/>
      <c r="CT41" s="69"/>
      <c r="CU41" s="69"/>
    </row>
    <row r="42" spans="1:99" x14ac:dyDescent="0.25">
      <c r="A42" s="66"/>
      <c r="B42" s="67"/>
      <c r="C42" s="67"/>
      <c r="D42" s="68"/>
      <c r="E42" s="68"/>
      <c r="F42" s="67"/>
      <c r="G42" s="67"/>
      <c r="H42" s="68"/>
      <c r="I42" s="68"/>
      <c r="J42" s="67"/>
      <c r="K42" s="67"/>
      <c r="L42" s="68"/>
      <c r="M42" s="68"/>
      <c r="N42" s="67"/>
      <c r="O42" s="67"/>
      <c r="P42" s="68"/>
      <c r="Q42" s="68"/>
      <c r="R42" s="67"/>
      <c r="S42" s="67"/>
      <c r="T42" s="68"/>
      <c r="U42" s="68"/>
      <c r="V42" s="67"/>
      <c r="W42" s="67"/>
      <c r="X42" s="68"/>
      <c r="Y42" s="68"/>
      <c r="Z42" s="67"/>
      <c r="AA42" s="67"/>
      <c r="AB42" s="68"/>
      <c r="AC42" s="68"/>
      <c r="AD42" s="67"/>
      <c r="AE42" s="67"/>
      <c r="AF42" s="68"/>
      <c r="AG42" s="68"/>
      <c r="AH42" s="67"/>
      <c r="AI42" s="67"/>
      <c r="AJ42" s="68"/>
      <c r="AK42" s="68"/>
      <c r="AL42" s="67"/>
      <c r="AM42" s="67"/>
      <c r="AN42" s="68"/>
      <c r="AO42" s="68"/>
      <c r="AP42" s="67"/>
      <c r="AQ42" s="67"/>
      <c r="AR42" s="68"/>
      <c r="AS42" s="68"/>
      <c r="AT42" s="67"/>
      <c r="AU42" s="67"/>
      <c r="AV42" s="68"/>
      <c r="AW42" s="68"/>
      <c r="AX42" s="67"/>
      <c r="AY42" s="67"/>
      <c r="AZ42" s="68"/>
      <c r="BA42" s="68"/>
      <c r="BB42" s="67"/>
      <c r="BC42" s="67"/>
      <c r="BD42" s="68"/>
      <c r="BE42" s="68"/>
      <c r="BF42" s="67"/>
      <c r="BG42" s="67"/>
      <c r="BH42" s="68"/>
      <c r="BI42" s="68"/>
      <c r="BJ42" s="67"/>
      <c r="BK42" s="67"/>
      <c r="BL42" s="68"/>
      <c r="BM42" s="68"/>
      <c r="BN42" s="67"/>
      <c r="BO42" s="67"/>
      <c r="BP42" s="68"/>
      <c r="BQ42" s="68"/>
      <c r="BR42" s="67"/>
      <c r="BS42" s="67"/>
      <c r="BT42" s="68"/>
      <c r="BU42" s="68"/>
      <c r="BV42" s="67"/>
      <c r="BW42" s="67"/>
      <c r="BX42" s="68"/>
      <c r="BY42" s="68"/>
      <c r="BZ42" s="67"/>
      <c r="CA42" s="67"/>
      <c r="CB42" s="68"/>
      <c r="CC42" s="68"/>
      <c r="CD42" s="67"/>
      <c r="CE42" s="67"/>
      <c r="CF42" s="68"/>
      <c r="CG42" s="68"/>
      <c r="CH42" s="67"/>
      <c r="CI42" s="67"/>
      <c r="CJ42" s="68"/>
      <c r="CK42" s="68"/>
      <c r="CL42" s="67"/>
      <c r="CM42" s="67"/>
      <c r="CN42" s="68"/>
      <c r="CO42" s="68"/>
      <c r="CP42" s="67"/>
      <c r="CQ42" s="67"/>
      <c r="CR42" s="68"/>
      <c r="CS42" s="68"/>
      <c r="CT42" s="69"/>
      <c r="CU42" s="69"/>
    </row>
    <row r="43" spans="1:99" x14ac:dyDescent="0.25">
      <c r="A43" s="66"/>
      <c r="B43" s="67"/>
      <c r="C43" s="67"/>
      <c r="D43" s="68"/>
      <c r="E43" s="68"/>
      <c r="F43" s="67"/>
      <c r="G43" s="67"/>
      <c r="H43" s="68"/>
      <c r="I43" s="68"/>
      <c r="J43" s="67"/>
      <c r="K43" s="67"/>
      <c r="L43" s="68"/>
      <c r="M43" s="68"/>
      <c r="N43" s="67"/>
      <c r="O43" s="67"/>
      <c r="P43" s="68"/>
      <c r="Q43" s="68"/>
      <c r="R43" s="67"/>
      <c r="S43" s="67"/>
      <c r="T43" s="68"/>
      <c r="U43" s="68"/>
      <c r="V43" s="67"/>
      <c r="W43" s="67"/>
      <c r="X43" s="68"/>
      <c r="Y43" s="68"/>
      <c r="Z43" s="67"/>
      <c r="AA43" s="67"/>
      <c r="AB43" s="68"/>
      <c r="AC43" s="68"/>
      <c r="AD43" s="67"/>
      <c r="AE43" s="67"/>
      <c r="AF43" s="68"/>
      <c r="AG43" s="68"/>
      <c r="AH43" s="67"/>
      <c r="AI43" s="67"/>
      <c r="AJ43" s="68"/>
      <c r="AK43" s="68"/>
      <c r="AL43" s="67"/>
      <c r="AM43" s="67"/>
      <c r="AN43" s="68"/>
      <c r="AO43" s="68"/>
      <c r="AP43" s="67"/>
      <c r="AQ43" s="67"/>
      <c r="AR43" s="68"/>
      <c r="AS43" s="68"/>
      <c r="AT43" s="67"/>
      <c r="AU43" s="67"/>
      <c r="AV43" s="68"/>
      <c r="AW43" s="68"/>
      <c r="AX43" s="67"/>
      <c r="AY43" s="67"/>
      <c r="AZ43" s="68"/>
      <c r="BA43" s="68"/>
      <c r="BB43" s="67"/>
      <c r="BC43" s="67"/>
      <c r="BD43" s="68"/>
      <c r="BE43" s="68"/>
      <c r="BF43" s="67"/>
      <c r="BG43" s="67"/>
      <c r="BH43" s="68"/>
      <c r="BI43" s="68"/>
      <c r="BJ43" s="67"/>
      <c r="BK43" s="67"/>
      <c r="BL43" s="68"/>
      <c r="BM43" s="68"/>
      <c r="BN43" s="67"/>
      <c r="BO43" s="67"/>
      <c r="BP43" s="68"/>
      <c r="BQ43" s="68"/>
      <c r="BR43" s="67"/>
      <c r="BS43" s="67"/>
      <c r="BT43" s="68"/>
      <c r="BU43" s="68"/>
      <c r="BV43" s="67"/>
      <c r="BW43" s="67"/>
      <c r="BX43" s="68"/>
      <c r="BY43" s="68"/>
      <c r="BZ43" s="67"/>
      <c r="CA43" s="67"/>
      <c r="CB43" s="68"/>
      <c r="CC43" s="68"/>
      <c r="CD43" s="67"/>
      <c r="CE43" s="67"/>
      <c r="CF43" s="68"/>
      <c r="CG43" s="68"/>
      <c r="CH43" s="67"/>
      <c r="CI43" s="67"/>
      <c r="CJ43" s="68"/>
      <c r="CK43" s="68"/>
      <c r="CL43" s="67"/>
      <c r="CM43" s="67"/>
      <c r="CN43" s="68"/>
      <c r="CO43" s="68"/>
      <c r="CP43" s="67"/>
      <c r="CQ43" s="67"/>
      <c r="CR43" s="68"/>
      <c r="CS43" s="68"/>
      <c r="CT43" s="69"/>
      <c r="CU43" s="69"/>
    </row>
    <row r="44" spans="1:99" x14ac:dyDescent="0.25">
      <c r="A44" s="66"/>
      <c r="B44" s="67"/>
      <c r="C44" s="67"/>
      <c r="D44" s="68"/>
      <c r="E44" s="68"/>
      <c r="F44" s="67"/>
      <c r="G44" s="67"/>
      <c r="H44" s="68"/>
      <c r="I44" s="68"/>
      <c r="J44" s="67"/>
      <c r="K44" s="67"/>
      <c r="L44" s="68"/>
      <c r="M44" s="68"/>
      <c r="N44" s="67"/>
      <c r="O44" s="67"/>
      <c r="P44" s="68"/>
      <c r="Q44" s="68"/>
      <c r="R44" s="67"/>
      <c r="S44" s="67"/>
      <c r="T44" s="68"/>
      <c r="U44" s="68"/>
      <c r="V44" s="67"/>
      <c r="W44" s="67"/>
      <c r="X44" s="68"/>
      <c r="Y44" s="68"/>
      <c r="Z44" s="67"/>
      <c r="AA44" s="67"/>
      <c r="AB44" s="68"/>
      <c r="AC44" s="68"/>
      <c r="AD44" s="67"/>
      <c r="AE44" s="67"/>
      <c r="AF44" s="68"/>
      <c r="AG44" s="68"/>
      <c r="AH44" s="67"/>
      <c r="AI44" s="67"/>
      <c r="AJ44" s="68"/>
      <c r="AK44" s="68"/>
      <c r="AL44" s="67"/>
      <c r="AM44" s="67"/>
      <c r="AN44" s="68"/>
      <c r="AO44" s="68"/>
      <c r="AP44" s="67"/>
      <c r="AQ44" s="67"/>
      <c r="AR44" s="68"/>
      <c r="AS44" s="68"/>
      <c r="AT44" s="67"/>
      <c r="AU44" s="67"/>
      <c r="AV44" s="68"/>
      <c r="AW44" s="68"/>
      <c r="AX44" s="67"/>
      <c r="AY44" s="67"/>
      <c r="AZ44" s="68"/>
      <c r="BA44" s="68"/>
      <c r="BB44" s="67"/>
      <c r="BC44" s="67"/>
      <c r="BD44" s="68"/>
      <c r="BE44" s="68"/>
      <c r="BF44" s="67"/>
      <c r="BG44" s="67"/>
      <c r="BH44" s="68"/>
      <c r="BI44" s="68"/>
      <c r="BJ44" s="67"/>
      <c r="BK44" s="67"/>
      <c r="BL44" s="68"/>
      <c r="BM44" s="68"/>
      <c r="BN44" s="67"/>
      <c r="BO44" s="67"/>
      <c r="BP44" s="68"/>
      <c r="BQ44" s="68"/>
      <c r="BR44" s="67"/>
      <c r="BS44" s="67"/>
      <c r="BT44" s="68"/>
      <c r="BU44" s="68"/>
      <c r="BV44" s="67"/>
      <c r="BW44" s="67"/>
      <c r="BX44" s="68"/>
      <c r="BY44" s="68"/>
      <c r="BZ44" s="67"/>
      <c r="CA44" s="67"/>
      <c r="CB44" s="68"/>
      <c r="CC44" s="68"/>
      <c r="CD44" s="67"/>
      <c r="CE44" s="67"/>
      <c r="CF44" s="68"/>
      <c r="CG44" s="68"/>
      <c r="CH44" s="67"/>
      <c r="CI44" s="67"/>
      <c r="CJ44" s="68"/>
      <c r="CK44" s="68"/>
      <c r="CL44" s="67"/>
      <c r="CM44" s="67"/>
      <c r="CN44" s="68"/>
      <c r="CO44" s="68"/>
      <c r="CP44" s="67"/>
      <c r="CQ44" s="67"/>
      <c r="CR44" s="68"/>
      <c r="CS44" s="68"/>
      <c r="CT44" s="69"/>
      <c r="CU44" s="69"/>
    </row>
    <row r="45" spans="1:99" x14ac:dyDescent="0.25">
      <c r="A45" s="66"/>
      <c r="B45" s="67"/>
      <c r="C45" s="67"/>
      <c r="D45" s="68"/>
      <c r="E45" s="68"/>
      <c r="F45" s="67"/>
      <c r="G45" s="67"/>
      <c r="H45" s="68"/>
      <c r="I45" s="68"/>
      <c r="J45" s="67"/>
      <c r="K45" s="67"/>
      <c r="L45" s="68"/>
      <c r="M45" s="68"/>
      <c r="N45" s="67"/>
      <c r="O45" s="67"/>
      <c r="P45" s="68"/>
      <c r="Q45" s="68"/>
      <c r="R45" s="67"/>
      <c r="S45" s="67"/>
      <c r="T45" s="68"/>
      <c r="U45" s="68"/>
      <c r="V45" s="67"/>
      <c r="W45" s="67"/>
      <c r="X45" s="68"/>
      <c r="Y45" s="68"/>
      <c r="Z45" s="67"/>
      <c r="AA45" s="67"/>
      <c r="AB45" s="68"/>
      <c r="AC45" s="68"/>
      <c r="AD45" s="67"/>
      <c r="AE45" s="67"/>
      <c r="AF45" s="68"/>
      <c r="AG45" s="68"/>
      <c r="AH45" s="67"/>
      <c r="AI45" s="67"/>
      <c r="AJ45" s="68"/>
      <c r="AK45" s="68"/>
      <c r="AL45" s="67"/>
      <c r="AM45" s="67"/>
      <c r="AN45" s="68"/>
      <c r="AO45" s="68"/>
      <c r="AP45" s="67"/>
      <c r="AQ45" s="67"/>
      <c r="AR45" s="68"/>
      <c r="AS45" s="68"/>
      <c r="AT45" s="67"/>
      <c r="AU45" s="67"/>
      <c r="AV45" s="68"/>
      <c r="AW45" s="68"/>
      <c r="AX45" s="67"/>
      <c r="AY45" s="67"/>
      <c r="AZ45" s="68"/>
      <c r="BA45" s="68"/>
      <c r="BB45" s="67"/>
      <c r="BC45" s="67"/>
      <c r="BD45" s="68"/>
      <c r="BE45" s="68"/>
      <c r="BF45" s="67"/>
      <c r="BG45" s="67"/>
      <c r="BH45" s="68"/>
      <c r="BI45" s="68"/>
      <c r="BJ45" s="67"/>
      <c r="BK45" s="67"/>
      <c r="BL45" s="68"/>
      <c r="BM45" s="68"/>
      <c r="BN45" s="67"/>
      <c r="BO45" s="67"/>
      <c r="BP45" s="68"/>
      <c r="BQ45" s="68"/>
      <c r="BR45" s="67"/>
      <c r="BS45" s="67"/>
      <c r="BT45" s="68"/>
      <c r="BU45" s="68"/>
      <c r="BV45" s="67"/>
      <c r="BW45" s="67"/>
      <c r="BX45" s="68"/>
      <c r="BY45" s="68"/>
      <c r="BZ45" s="67"/>
      <c r="CA45" s="67"/>
      <c r="CB45" s="68"/>
      <c r="CC45" s="68"/>
      <c r="CD45" s="67"/>
      <c r="CE45" s="67"/>
      <c r="CF45" s="68"/>
      <c r="CG45" s="68"/>
      <c r="CH45" s="67"/>
      <c r="CI45" s="67"/>
      <c r="CJ45" s="68"/>
      <c r="CK45" s="68"/>
      <c r="CL45" s="67"/>
      <c r="CM45" s="67"/>
      <c r="CN45" s="68"/>
      <c r="CO45" s="68"/>
      <c r="CP45" s="67"/>
      <c r="CQ45" s="67"/>
      <c r="CR45" s="68"/>
      <c r="CS45" s="68"/>
      <c r="CT45" s="69"/>
      <c r="CU45" s="69"/>
    </row>
    <row r="46" spans="1:99" x14ac:dyDescent="0.25">
      <c r="A46" s="66"/>
      <c r="B46" s="67"/>
      <c r="C46" s="67"/>
      <c r="D46" s="68"/>
      <c r="E46" s="68"/>
      <c r="F46" s="67"/>
      <c r="G46" s="67"/>
      <c r="H46" s="68"/>
      <c r="I46" s="68"/>
      <c r="J46" s="67"/>
      <c r="K46" s="67"/>
      <c r="L46" s="68"/>
      <c r="M46" s="68"/>
      <c r="N46" s="67"/>
      <c r="O46" s="67"/>
      <c r="P46" s="68"/>
      <c r="Q46" s="68"/>
      <c r="R46" s="67"/>
      <c r="S46" s="67"/>
      <c r="T46" s="68"/>
      <c r="U46" s="68"/>
      <c r="V46" s="67"/>
      <c r="W46" s="67"/>
      <c r="X46" s="68"/>
      <c r="Y46" s="68"/>
      <c r="Z46" s="67"/>
      <c r="AA46" s="67"/>
      <c r="AB46" s="68"/>
      <c r="AC46" s="68"/>
      <c r="AD46" s="67"/>
      <c r="AE46" s="67"/>
      <c r="AF46" s="68"/>
      <c r="AG46" s="68"/>
      <c r="AH46" s="67"/>
      <c r="AI46" s="67"/>
      <c r="AJ46" s="68"/>
      <c r="AK46" s="68"/>
      <c r="AL46" s="67"/>
      <c r="AM46" s="67"/>
      <c r="AN46" s="68"/>
      <c r="AO46" s="68"/>
      <c r="AP46" s="67"/>
      <c r="AQ46" s="67"/>
      <c r="AR46" s="68"/>
      <c r="AS46" s="68"/>
      <c r="AT46" s="67"/>
      <c r="AU46" s="67"/>
      <c r="AV46" s="68"/>
      <c r="AW46" s="68"/>
      <c r="AX46" s="67"/>
      <c r="AY46" s="67"/>
      <c r="AZ46" s="68"/>
      <c r="BA46" s="68"/>
      <c r="BB46" s="67"/>
      <c r="BC46" s="67"/>
      <c r="BD46" s="68"/>
      <c r="BE46" s="68"/>
      <c r="BF46" s="67"/>
      <c r="BG46" s="67"/>
      <c r="BH46" s="68"/>
      <c r="BI46" s="68"/>
      <c r="BJ46" s="67"/>
      <c r="BK46" s="67"/>
      <c r="BL46" s="68"/>
      <c r="BM46" s="68"/>
      <c r="BN46" s="67"/>
      <c r="BO46" s="67"/>
      <c r="BP46" s="68"/>
      <c r="BQ46" s="68"/>
      <c r="BR46" s="67"/>
      <c r="BS46" s="67"/>
      <c r="BT46" s="68"/>
      <c r="BU46" s="68"/>
      <c r="BV46" s="67"/>
      <c r="BW46" s="67"/>
      <c r="BX46" s="68"/>
      <c r="BY46" s="68"/>
      <c r="BZ46" s="67"/>
      <c r="CA46" s="67"/>
      <c r="CB46" s="68"/>
      <c r="CC46" s="68"/>
      <c r="CD46" s="67"/>
      <c r="CE46" s="67"/>
      <c r="CF46" s="68"/>
      <c r="CG46" s="68"/>
      <c r="CH46" s="67"/>
      <c r="CI46" s="67"/>
      <c r="CJ46" s="68"/>
      <c r="CK46" s="68"/>
      <c r="CL46" s="67"/>
      <c r="CM46" s="67"/>
      <c r="CN46" s="68"/>
      <c r="CO46" s="68"/>
      <c r="CP46" s="67"/>
      <c r="CQ46" s="67"/>
      <c r="CR46" s="68"/>
      <c r="CS46" s="68"/>
      <c r="CT46" s="69"/>
      <c r="CU46" s="69"/>
    </row>
    <row r="47" spans="1:99" x14ac:dyDescent="0.25">
      <c r="A47" s="66"/>
      <c r="B47" s="67"/>
      <c r="C47" s="67"/>
      <c r="D47" s="68"/>
      <c r="E47" s="68"/>
      <c r="F47" s="67"/>
      <c r="G47" s="67"/>
      <c r="H47" s="68"/>
      <c r="I47" s="68"/>
      <c r="J47" s="67"/>
      <c r="K47" s="67"/>
      <c r="L47" s="68"/>
      <c r="M47" s="68"/>
      <c r="N47" s="67"/>
      <c r="O47" s="67"/>
      <c r="P47" s="68"/>
      <c r="Q47" s="68"/>
      <c r="R47" s="67"/>
      <c r="S47" s="67"/>
      <c r="T47" s="68"/>
      <c r="U47" s="68"/>
      <c r="V47" s="67"/>
      <c r="W47" s="67"/>
      <c r="X47" s="68"/>
      <c r="Y47" s="68"/>
      <c r="Z47" s="67"/>
      <c r="AA47" s="67"/>
      <c r="AB47" s="68"/>
      <c r="AC47" s="68"/>
      <c r="AD47" s="67"/>
      <c r="AE47" s="67"/>
      <c r="AF47" s="68"/>
      <c r="AG47" s="68"/>
      <c r="AH47" s="67"/>
      <c r="AI47" s="67"/>
      <c r="AJ47" s="68"/>
      <c r="AK47" s="68"/>
      <c r="AL47" s="67"/>
      <c r="AM47" s="67"/>
      <c r="AN47" s="68"/>
      <c r="AO47" s="68"/>
      <c r="AP47" s="67"/>
      <c r="AQ47" s="67"/>
      <c r="AR47" s="68"/>
      <c r="AS47" s="68"/>
      <c r="AT47" s="67"/>
      <c r="AU47" s="67"/>
      <c r="AV47" s="68"/>
      <c r="AW47" s="68"/>
      <c r="AX47" s="67"/>
      <c r="AY47" s="67"/>
      <c r="AZ47" s="68"/>
      <c r="BA47" s="68"/>
      <c r="BB47" s="67"/>
      <c r="BC47" s="67"/>
      <c r="BD47" s="68"/>
      <c r="BE47" s="68"/>
      <c r="BF47" s="67"/>
      <c r="BG47" s="67"/>
      <c r="BH47" s="68"/>
      <c r="BI47" s="68"/>
      <c r="BJ47" s="67"/>
      <c r="BK47" s="67"/>
      <c r="BL47" s="68"/>
      <c r="BM47" s="68"/>
      <c r="BN47" s="67"/>
      <c r="BO47" s="67"/>
      <c r="BP47" s="68"/>
      <c r="BQ47" s="68"/>
      <c r="BR47" s="67"/>
      <c r="BS47" s="67"/>
      <c r="BT47" s="68"/>
      <c r="BU47" s="68"/>
      <c r="BV47" s="67"/>
      <c r="BW47" s="67"/>
      <c r="BX47" s="68"/>
      <c r="BY47" s="68"/>
      <c r="BZ47" s="67"/>
      <c r="CA47" s="67"/>
      <c r="CB47" s="68"/>
      <c r="CC47" s="68"/>
      <c r="CD47" s="67"/>
      <c r="CE47" s="67"/>
      <c r="CF47" s="68"/>
      <c r="CG47" s="68"/>
      <c r="CH47" s="67"/>
      <c r="CI47" s="67"/>
      <c r="CJ47" s="68"/>
      <c r="CK47" s="68"/>
      <c r="CL47" s="67"/>
      <c r="CM47" s="67"/>
      <c r="CN47" s="68"/>
      <c r="CO47" s="68"/>
      <c r="CP47" s="67"/>
      <c r="CQ47" s="67"/>
      <c r="CR47" s="68"/>
      <c r="CS47" s="68"/>
      <c r="CT47" s="69"/>
      <c r="CU47" s="69"/>
    </row>
    <row r="48" spans="1:99" x14ac:dyDescent="0.25">
      <c r="A48" s="66"/>
      <c r="B48" s="67"/>
      <c r="C48" s="67"/>
      <c r="D48" s="68"/>
      <c r="E48" s="68"/>
      <c r="F48" s="67"/>
      <c r="G48" s="67"/>
      <c r="H48" s="68"/>
      <c r="I48" s="68"/>
      <c r="J48" s="67"/>
      <c r="K48" s="67"/>
      <c r="L48" s="68"/>
      <c r="M48" s="68"/>
      <c r="N48" s="67"/>
      <c r="O48" s="67"/>
      <c r="P48" s="68"/>
      <c r="Q48" s="68"/>
      <c r="R48" s="67"/>
      <c r="S48" s="67"/>
      <c r="T48" s="68"/>
      <c r="U48" s="68"/>
      <c r="V48" s="67"/>
      <c r="W48" s="67"/>
      <c r="X48" s="68"/>
      <c r="Y48" s="68"/>
      <c r="Z48" s="67"/>
      <c r="AA48" s="67"/>
      <c r="AB48" s="68"/>
      <c r="AC48" s="68"/>
      <c r="AD48" s="67"/>
      <c r="AE48" s="67"/>
      <c r="AF48" s="68"/>
      <c r="AG48" s="68"/>
      <c r="AH48" s="67"/>
      <c r="AI48" s="67"/>
      <c r="AJ48" s="68"/>
      <c r="AK48" s="68"/>
      <c r="AL48" s="67"/>
      <c r="AM48" s="67"/>
      <c r="AN48" s="68"/>
      <c r="AO48" s="68"/>
      <c r="AP48" s="67"/>
      <c r="AQ48" s="67"/>
      <c r="AR48" s="68"/>
      <c r="AS48" s="68"/>
      <c r="AT48" s="67"/>
      <c r="AU48" s="67"/>
      <c r="AV48" s="68"/>
      <c r="AW48" s="68"/>
      <c r="AX48" s="67"/>
      <c r="AY48" s="67"/>
      <c r="AZ48" s="68"/>
      <c r="BA48" s="68"/>
      <c r="BB48" s="67"/>
      <c r="BC48" s="67"/>
      <c r="BD48" s="68"/>
      <c r="BE48" s="68"/>
      <c r="BF48" s="67"/>
      <c r="BG48" s="67"/>
      <c r="BH48" s="68"/>
      <c r="BI48" s="68"/>
      <c r="BJ48" s="67"/>
      <c r="BK48" s="67"/>
      <c r="BL48" s="68"/>
      <c r="BM48" s="68"/>
      <c r="BN48" s="67"/>
      <c r="BO48" s="67"/>
      <c r="BP48" s="68"/>
      <c r="BQ48" s="68"/>
      <c r="BR48" s="67"/>
      <c r="BS48" s="67"/>
      <c r="BT48" s="68"/>
      <c r="BU48" s="68"/>
      <c r="BV48" s="67"/>
      <c r="BW48" s="67"/>
      <c r="BX48" s="68"/>
      <c r="BY48" s="68"/>
      <c r="BZ48" s="67"/>
      <c r="CA48" s="67"/>
      <c r="CB48" s="68"/>
      <c r="CC48" s="68"/>
      <c r="CD48" s="67"/>
      <c r="CE48" s="67"/>
      <c r="CF48" s="68"/>
      <c r="CG48" s="68"/>
      <c r="CH48" s="67"/>
      <c r="CI48" s="67"/>
      <c r="CJ48" s="68"/>
      <c r="CK48" s="68"/>
      <c r="CL48" s="67"/>
      <c r="CM48" s="67"/>
      <c r="CN48" s="68"/>
      <c r="CO48" s="68"/>
      <c r="CP48" s="67"/>
      <c r="CQ48" s="67"/>
      <c r="CR48" s="68"/>
      <c r="CS48" s="68"/>
      <c r="CT48" s="69"/>
      <c r="CU48" s="69"/>
    </row>
    <row r="49" spans="1:99" x14ac:dyDescent="0.25">
      <c r="A49" s="66"/>
      <c r="B49" s="67"/>
      <c r="C49" s="67"/>
      <c r="D49" s="68"/>
      <c r="E49" s="68"/>
      <c r="F49" s="67"/>
      <c r="G49" s="67"/>
      <c r="H49" s="68"/>
      <c r="I49" s="68"/>
      <c r="J49" s="67"/>
      <c r="K49" s="67"/>
      <c r="L49" s="68"/>
      <c r="M49" s="68"/>
      <c r="N49" s="67"/>
      <c r="O49" s="67"/>
      <c r="P49" s="68"/>
      <c r="Q49" s="68"/>
      <c r="R49" s="67"/>
      <c r="S49" s="67"/>
      <c r="T49" s="68"/>
      <c r="U49" s="68"/>
      <c r="V49" s="67"/>
      <c r="W49" s="67"/>
      <c r="X49" s="68"/>
      <c r="Y49" s="68"/>
      <c r="Z49" s="67"/>
      <c r="AA49" s="67"/>
      <c r="AB49" s="68"/>
      <c r="AC49" s="68"/>
      <c r="AD49" s="67"/>
      <c r="AE49" s="67"/>
      <c r="AF49" s="68"/>
      <c r="AG49" s="68"/>
      <c r="AH49" s="67"/>
      <c r="AI49" s="67"/>
      <c r="AJ49" s="68"/>
      <c r="AK49" s="68"/>
      <c r="AL49" s="67"/>
      <c r="AM49" s="67"/>
      <c r="AN49" s="68"/>
      <c r="AO49" s="68"/>
      <c r="AP49" s="67"/>
      <c r="AQ49" s="67"/>
      <c r="AR49" s="68"/>
      <c r="AS49" s="68"/>
      <c r="AT49" s="67"/>
      <c r="AU49" s="67"/>
      <c r="AV49" s="68"/>
      <c r="AW49" s="68"/>
      <c r="AX49" s="67"/>
      <c r="AY49" s="67"/>
      <c r="AZ49" s="68"/>
      <c r="BA49" s="68"/>
      <c r="BB49" s="67"/>
      <c r="BC49" s="67"/>
      <c r="BD49" s="68"/>
      <c r="BE49" s="68"/>
      <c r="BF49" s="67"/>
      <c r="BG49" s="67"/>
      <c r="BH49" s="68"/>
      <c r="BI49" s="68"/>
      <c r="BJ49" s="67"/>
      <c r="BK49" s="67"/>
      <c r="BL49" s="68"/>
      <c r="BM49" s="68"/>
      <c r="BN49" s="67"/>
      <c r="BO49" s="67"/>
      <c r="BP49" s="68"/>
      <c r="BQ49" s="68"/>
      <c r="BR49" s="67"/>
      <c r="BS49" s="67"/>
      <c r="BT49" s="68"/>
      <c r="BU49" s="68"/>
      <c r="BV49" s="67"/>
      <c r="BW49" s="67"/>
      <c r="BX49" s="68"/>
      <c r="BY49" s="68"/>
      <c r="BZ49" s="67"/>
      <c r="CA49" s="67"/>
      <c r="CB49" s="68"/>
      <c r="CC49" s="68"/>
      <c r="CD49" s="67"/>
      <c r="CE49" s="67"/>
      <c r="CF49" s="68"/>
      <c r="CG49" s="68"/>
      <c r="CH49" s="67"/>
      <c r="CI49" s="67"/>
      <c r="CJ49" s="68"/>
      <c r="CK49" s="68"/>
      <c r="CL49" s="67"/>
      <c r="CM49" s="67"/>
      <c r="CN49" s="68"/>
      <c r="CO49" s="68"/>
      <c r="CP49" s="67"/>
      <c r="CQ49" s="67"/>
      <c r="CR49" s="68"/>
      <c r="CS49" s="68"/>
      <c r="CT49" s="69"/>
      <c r="CU49" s="6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Листы</vt:lpstr>
      </vt:variant>
      <vt:variant>
        <vt:i4>6</vt:i4>
      </vt:variant>
    </vt:vector>
  </HeadingPairs>
  <TitlesOfParts>
    <vt:vector size="6" baseType="lpstr">
      <vt:lpstr>Лист3</vt:lpstr>
      <vt:lpstr>Первое плечо доставки</vt:lpstr>
      <vt:lpstr>Второе плечо доставки</vt:lpstr>
      <vt:lpstr>Расчет</vt:lpstr>
      <vt:lpstr>плотность</vt:lpstr>
      <vt:lpstr>м3 и тонн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Natalya Mikhaylova</dc:creator>
  <dc:description/>
  <cp:lastModifiedBy>Natalya Mikhaylova</cp:lastModifiedBy>
  <cp:revision>1</cp:revision>
  <dcterms:created xsi:type="dcterms:W3CDTF">2006-09-16T00:00:00Z</dcterms:created>
  <dcterms:modified xsi:type="dcterms:W3CDTF">2025-11-10T05:21:08Z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